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mc:AlternateContent xmlns:mc="http://schemas.openxmlformats.org/markup-compatibility/2006">
    <mc:Choice Requires="x15">
      <x15ac:absPath xmlns:x15ac="http://schemas.microsoft.com/office/spreadsheetml/2010/11/ac" url="C:\Users\cgarcia\Downloads\"/>
    </mc:Choice>
  </mc:AlternateContent>
  <xr:revisionPtr revIDLastSave="0" documentId="13_ncr:1_{5190C17B-0337-4D28-88DA-A900F0E3AA8C}" xr6:coauthVersionLast="43" xr6:coauthVersionMax="43" xr10:uidLastSave="{00000000-0000-0000-0000-000000000000}"/>
  <bookViews>
    <workbookView xWindow="-120" yWindow="-120" windowWidth="29040" windowHeight="15840" tabRatio="605" xr2:uid="{00000000-000D-0000-FFFF-FFFF00000000}"/>
  </bookViews>
  <sheets>
    <sheet name="ControlCharts" sheetId="2" r:id="rId1"/>
    <sheet name="Hoja2" sheetId="5" r:id="rId2"/>
  </sheets>
  <definedNames>
    <definedName name="_xlnm.Print_Area" localSheetId="0">ControlCharts!$A$1:$AL$85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2" l="1"/>
  <c r="I25" i="2"/>
  <c r="J25" i="2"/>
  <c r="K25" i="2"/>
  <c r="L25" i="2"/>
  <c r="M25" i="2"/>
  <c r="N25" i="2"/>
  <c r="O25" i="2"/>
  <c r="P25" i="2"/>
  <c r="Q25" i="2"/>
  <c r="R25" i="2"/>
  <c r="S25" i="2"/>
  <c r="C43" i="2"/>
  <c r="C42" i="2"/>
  <c r="C41" i="2"/>
  <c r="C40" i="2"/>
  <c r="C44" i="2"/>
  <c r="G28" i="2" s="1"/>
  <c r="G25" i="2" l="1"/>
  <c r="C39" i="2" l="1"/>
  <c r="H22" i="2" l="1"/>
  <c r="I22" i="2"/>
  <c r="J22" i="2"/>
  <c r="K22" i="2"/>
  <c r="L22" i="2"/>
  <c r="M22" i="2"/>
  <c r="N22" i="2"/>
  <c r="O22" i="2"/>
  <c r="P22" i="2"/>
  <c r="Q22" i="2"/>
  <c r="R22" i="2"/>
  <c r="S22" i="2"/>
  <c r="G22" i="2"/>
  <c r="H23" i="2" l="1"/>
  <c r="H24" i="2" s="1"/>
  <c r="I23" i="2"/>
  <c r="I24" i="2" s="1"/>
  <c r="J23" i="2"/>
  <c r="J24" i="2" s="1"/>
  <c r="K23" i="2"/>
  <c r="K24" i="2" s="1"/>
  <c r="L23" i="2"/>
  <c r="L24" i="2" s="1"/>
  <c r="M23" i="2"/>
  <c r="M24" i="2" s="1"/>
  <c r="N23" i="2"/>
  <c r="N24" i="2" s="1"/>
  <c r="O23" i="2"/>
  <c r="O24" i="2" s="1"/>
  <c r="P23" i="2"/>
  <c r="P24" i="2" s="1"/>
  <c r="Q23" i="2"/>
  <c r="Q24" i="2" s="1"/>
  <c r="R23" i="2"/>
  <c r="R24" i="2" s="1"/>
  <c r="S23" i="2"/>
  <c r="S24" i="2" s="1"/>
  <c r="G23" i="2"/>
  <c r="G24" i="2" s="1"/>
  <c r="G29" i="2" l="1"/>
  <c r="G20" i="2"/>
  <c r="P21" i="2" l="1"/>
  <c r="P132" i="2" s="1"/>
  <c r="G134" i="2"/>
  <c r="H134" i="2" s="1"/>
  <c r="I134" i="2" s="1"/>
  <c r="J134" i="2" s="1"/>
  <c r="K134" i="2" s="1"/>
  <c r="L134" i="2" s="1"/>
  <c r="M134" i="2" s="1"/>
  <c r="N134" i="2" s="1"/>
  <c r="O134" i="2" s="1"/>
  <c r="P134" i="2" s="1"/>
  <c r="Q134" i="2" s="1"/>
  <c r="R134" i="2" s="1"/>
  <c r="S134" i="2" s="1"/>
  <c r="T134" i="2" s="1"/>
  <c r="U134" i="2" s="1"/>
  <c r="V134" i="2" s="1"/>
  <c r="W134" i="2" s="1"/>
  <c r="X134" i="2" s="1"/>
  <c r="Y134" i="2" s="1"/>
  <c r="Z134" i="2" s="1"/>
  <c r="AA134" i="2" s="1"/>
  <c r="AB134" i="2" s="1"/>
  <c r="AC134" i="2" s="1"/>
  <c r="AD134" i="2" s="1"/>
  <c r="AE134" i="2" s="1"/>
  <c r="AF134" i="2" s="1"/>
  <c r="AG134" i="2" s="1"/>
  <c r="AH134" i="2" s="1"/>
  <c r="AI134" i="2" s="1"/>
  <c r="AJ134" i="2" s="1"/>
  <c r="C58" i="2"/>
  <c r="C60" i="2" s="1"/>
  <c r="Q140" i="2"/>
  <c r="R140" i="2"/>
  <c r="S140" i="2"/>
  <c r="T22" i="2"/>
  <c r="T140" i="2" s="1"/>
  <c r="U22" i="2"/>
  <c r="U140" i="2" s="1"/>
  <c r="V22" i="2"/>
  <c r="V140" i="2" s="1"/>
  <c r="W22" i="2"/>
  <c r="W140" i="2" s="1"/>
  <c r="X22" i="2"/>
  <c r="X140" i="2" s="1"/>
  <c r="Y22" i="2"/>
  <c r="Y140" i="2" s="1"/>
  <c r="Z22" i="2"/>
  <c r="Z140" i="2" s="1"/>
  <c r="AA22" i="2"/>
  <c r="AA140" i="2" s="1"/>
  <c r="AB22" i="2"/>
  <c r="AB140" i="2" s="1"/>
  <c r="AC22" i="2"/>
  <c r="AC140" i="2" s="1"/>
  <c r="AD22" i="2"/>
  <c r="AD140" i="2" s="1"/>
  <c r="AE22" i="2"/>
  <c r="AE140" i="2" s="1"/>
  <c r="AF22" i="2"/>
  <c r="AF140" i="2" s="1"/>
  <c r="AG22" i="2"/>
  <c r="AG140" i="2" s="1"/>
  <c r="AH22" i="2"/>
  <c r="AH140" i="2" s="1"/>
  <c r="AI22" i="2"/>
  <c r="AI140" i="2" s="1"/>
  <c r="AJ22" i="2"/>
  <c r="AJ140" i="2" s="1"/>
  <c r="J140" i="2"/>
  <c r="K140" i="2"/>
  <c r="L140" i="2"/>
  <c r="M140" i="2"/>
  <c r="N140" i="2"/>
  <c r="O140" i="2"/>
  <c r="P140" i="2"/>
  <c r="I140" i="2"/>
  <c r="H140" i="2"/>
  <c r="H21" i="2"/>
  <c r="H132" i="2" s="1"/>
  <c r="I21" i="2"/>
  <c r="I132" i="2" s="1"/>
  <c r="J21" i="2"/>
  <c r="J132" i="2" s="1"/>
  <c r="K21" i="2"/>
  <c r="K132" i="2" s="1"/>
  <c r="L21" i="2"/>
  <c r="L132" i="2" s="1"/>
  <c r="M21" i="2"/>
  <c r="M132" i="2" s="1"/>
  <c r="N21" i="2"/>
  <c r="N132" i="2" s="1"/>
  <c r="O21" i="2"/>
  <c r="O132" i="2" s="1"/>
  <c r="Q21" i="2"/>
  <c r="Q132" i="2" s="1"/>
  <c r="R21" i="2"/>
  <c r="R132" i="2" s="1"/>
  <c r="S21" i="2"/>
  <c r="S132" i="2" s="1"/>
  <c r="T21" i="2"/>
  <c r="T132" i="2" s="1"/>
  <c r="U21" i="2"/>
  <c r="U132" i="2" s="1"/>
  <c r="V21" i="2"/>
  <c r="V132" i="2" s="1"/>
  <c r="W21" i="2"/>
  <c r="W132" i="2" s="1"/>
  <c r="X21" i="2"/>
  <c r="X132" i="2" s="1"/>
  <c r="Y21" i="2"/>
  <c r="Y132" i="2" s="1"/>
  <c r="Z21" i="2"/>
  <c r="Z132" i="2" s="1"/>
  <c r="AA21" i="2"/>
  <c r="AA132" i="2" s="1"/>
  <c r="AB21" i="2"/>
  <c r="AB132" i="2" s="1"/>
  <c r="AC21" i="2"/>
  <c r="AC132" i="2" s="1"/>
  <c r="AD21" i="2"/>
  <c r="AD132" i="2" s="1"/>
  <c r="AE21" i="2"/>
  <c r="AE132" i="2" s="1"/>
  <c r="AF21" i="2"/>
  <c r="AF132" i="2" s="1"/>
  <c r="AG21" i="2"/>
  <c r="AG132" i="2" s="1"/>
  <c r="AH21" i="2"/>
  <c r="AH132" i="2" s="1"/>
  <c r="AI21" i="2"/>
  <c r="AI132" i="2" s="1"/>
  <c r="AJ21" i="2"/>
  <c r="AJ132" i="2" s="1"/>
  <c r="G21" i="2"/>
  <c r="G132" i="2" s="1"/>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G130" i="2"/>
  <c r="H130" i="2" s="1"/>
  <c r="I130" i="2" s="1"/>
  <c r="J130" i="2" s="1"/>
  <c r="K130" i="2" s="1"/>
  <c r="L130" i="2" s="1"/>
  <c r="M130" i="2" s="1"/>
  <c r="N130" i="2" s="1"/>
  <c r="O130" i="2" s="1"/>
  <c r="P130" i="2" s="1"/>
  <c r="Q130" i="2" s="1"/>
  <c r="R130" i="2" s="1"/>
  <c r="S130" i="2" s="1"/>
  <c r="T130" i="2" s="1"/>
  <c r="U130" i="2" s="1"/>
  <c r="V130" i="2" s="1"/>
  <c r="W130" i="2" s="1"/>
  <c r="X130" i="2" s="1"/>
  <c r="Y130" i="2" s="1"/>
  <c r="Z130" i="2" s="1"/>
  <c r="AA130" i="2" s="1"/>
  <c r="AB130" i="2" s="1"/>
  <c r="AC130" i="2" s="1"/>
  <c r="AD130" i="2" s="1"/>
  <c r="AE130" i="2" s="1"/>
  <c r="AF130" i="2" s="1"/>
  <c r="AG130" i="2" s="1"/>
  <c r="AH130" i="2" s="1"/>
  <c r="AI130" i="2" s="1"/>
  <c r="AJ130" i="2" s="1"/>
  <c r="G136" i="2"/>
  <c r="H136" i="2" s="1"/>
  <c r="I136" i="2" s="1"/>
  <c r="J136" i="2" s="1"/>
  <c r="K136" i="2" s="1"/>
  <c r="L136" i="2" s="1"/>
  <c r="M136" i="2" s="1"/>
  <c r="N136" i="2" s="1"/>
  <c r="O136" i="2" s="1"/>
  <c r="P136" i="2" s="1"/>
  <c r="Q136" i="2" s="1"/>
  <c r="R136" i="2" s="1"/>
  <c r="S136" i="2" s="1"/>
  <c r="T136" i="2" s="1"/>
  <c r="U136" i="2" s="1"/>
  <c r="V136" i="2" s="1"/>
  <c r="W136" i="2" s="1"/>
  <c r="X136" i="2" s="1"/>
  <c r="Y136" i="2" s="1"/>
  <c r="Z136" i="2" s="1"/>
  <c r="AA136" i="2" s="1"/>
  <c r="AB136" i="2" s="1"/>
  <c r="AC136" i="2" s="1"/>
  <c r="AD136" i="2" s="1"/>
  <c r="AE136" i="2" s="1"/>
  <c r="AF136" i="2" s="1"/>
  <c r="AG136" i="2" s="1"/>
  <c r="AH136" i="2" s="1"/>
  <c r="AI136" i="2" s="1"/>
  <c r="AJ136" i="2" s="1"/>
  <c r="C72" i="2" l="1"/>
  <c r="G26" i="2"/>
  <c r="C59" i="2" l="1"/>
  <c r="C73" i="2"/>
  <c r="C51" i="2"/>
  <c r="G133" i="2" s="1"/>
  <c r="H133" i="2" s="1"/>
  <c r="I133" i="2" s="1"/>
  <c r="J133" i="2" s="1"/>
  <c r="K133" i="2" s="1"/>
  <c r="L133" i="2" s="1"/>
  <c r="M133" i="2" s="1"/>
  <c r="N133" i="2" s="1"/>
  <c r="O133" i="2" s="1"/>
  <c r="P133" i="2" s="1"/>
  <c r="Q133" i="2" s="1"/>
  <c r="R133" i="2" s="1"/>
  <c r="S133" i="2" s="1"/>
  <c r="T133" i="2" s="1"/>
  <c r="U133" i="2" s="1"/>
  <c r="V133" i="2" s="1"/>
  <c r="W133" i="2" s="1"/>
  <c r="X133" i="2" s="1"/>
  <c r="Y133" i="2" s="1"/>
  <c r="Z133" i="2" s="1"/>
  <c r="AA133" i="2" s="1"/>
  <c r="AB133" i="2" s="1"/>
  <c r="AC133" i="2" s="1"/>
  <c r="AD133" i="2" s="1"/>
  <c r="AE133" i="2" s="1"/>
  <c r="AF133" i="2" s="1"/>
  <c r="AG133" i="2" s="1"/>
  <c r="AH133" i="2" s="1"/>
  <c r="AI133" i="2" s="1"/>
  <c r="AJ133" i="2" s="1"/>
  <c r="C62" i="2" l="1"/>
  <c r="C64" i="2"/>
  <c r="C66" i="2" s="1"/>
  <c r="C65" i="2"/>
  <c r="C67" i="2" s="1"/>
  <c r="C61" i="2"/>
  <c r="C63" i="2" l="1"/>
  <c r="C68" i="2"/>
  <c r="C69" i="2" s="1"/>
  <c r="G27" i="2"/>
  <c r="G140" i="2"/>
  <c r="C52" i="2" l="1"/>
  <c r="G135" i="2" s="1"/>
  <c r="H135" i="2" s="1"/>
  <c r="I135" i="2" s="1"/>
  <c r="J135" i="2" s="1"/>
  <c r="K135" i="2" s="1"/>
  <c r="L135" i="2" s="1"/>
  <c r="M135" i="2" s="1"/>
  <c r="N135" i="2" s="1"/>
  <c r="O135" i="2" s="1"/>
  <c r="P135" i="2" s="1"/>
  <c r="Q135" i="2" s="1"/>
  <c r="R135" i="2" s="1"/>
  <c r="S135" i="2" s="1"/>
  <c r="T135" i="2" s="1"/>
  <c r="U135" i="2" s="1"/>
  <c r="V135" i="2" s="1"/>
  <c r="W135" i="2" s="1"/>
  <c r="X135" i="2" s="1"/>
  <c r="Y135" i="2" s="1"/>
  <c r="Z135" i="2" s="1"/>
  <c r="AA135" i="2" s="1"/>
  <c r="AB135" i="2" s="1"/>
  <c r="AC135" i="2" s="1"/>
  <c r="AD135" i="2" s="1"/>
  <c r="AE135" i="2" s="1"/>
  <c r="AF135" i="2" s="1"/>
  <c r="AG135" i="2" s="1"/>
  <c r="AH135" i="2" s="1"/>
  <c r="AI135" i="2" s="1"/>
  <c r="AJ135" i="2" s="1"/>
  <c r="C50" i="2"/>
  <c r="G131" i="2" s="1"/>
  <c r="H131" i="2" s="1"/>
  <c r="I131" i="2" s="1"/>
  <c r="J131" i="2" s="1"/>
  <c r="K131" i="2" s="1"/>
  <c r="L131" i="2" s="1"/>
  <c r="M131" i="2" s="1"/>
  <c r="N131" i="2" s="1"/>
  <c r="O131" i="2" s="1"/>
  <c r="P131" i="2" s="1"/>
  <c r="Q131" i="2" s="1"/>
  <c r="R131" i="2" s="1"/>
  <c r="S131" i="2" s="1"/>
  <c r="T131" i="2" s="1"/>
  <c r="U131" i="2" s="1"/>
  <c r="V131" i="2" s="1"/>
  <c r="W131" i="2" s="1"/>
  <c r="X131" i="2" s="1"/>
  <c r="Y131" i="2" s="1"/>
  <c r="Z131" i="2" s="1"/>
  <c r="AA131" i="2" s="1"/>
  <c r="AB131" i="2" s="1"/>
  <c r="AC131" i="2" s="1"/>
  <c r="AD131" i="2" s="1"/>
  <c r="AE131" i="2" s="1"/>
  <c r="AF131" i="2" s="1"/>
  <c r="AG131" i="2" s="1"/>
  <c r="AH131" i="2" s="1"/>
  <c r="AI131" i="2" s="1"/>
  <c r="AJ131" i="2" s="1"/>
  <c r="C54" i="2"/>
  <c r="C74" i="2" l="1"/>
  <c r="C76" i="2"/>
  <c r="C78" i="2"/>
  <c r="C80" i="2" s="1"/>
  <c r="C79" i="2"/>
  <c r="C81" i="2" s="1"/>
  <c r="C75" i="2"/>
  <c r="C55" i="2"/>
  <c r="G142" i="2" s="1"/>
  <c r="H142" i="2" s="1"/>
  <c r="I142" i="2" s="1"/>
  <c r="J142" i="2" s="1"/>
  <c r="K142" i="2" s="1"/>
  <c r="L142" i="2" s="1"/>
  <c r="M142" i="2" s="1"/>
  <c r="N142" i="2" s="1"/>
  <c r="O142" i="2" s="1"/>
  <c r="P142" i="2" s="1"/>
  <c r="Q142" i="2" s="1"/>
  <c r="R142" i="2" s="1"/>
  <c r="S142" i="2" s="1"/>
  <c r="T142" i="2" s="1"/>
  <c r="U142" i="2" s="1"/>
  <c r="V142" i="2" s="1"/>
  <c r="W142" i="2" s="1"/>
  <c r="X142" i="2" s="1"/>
  <c r="Y142" i="2" s="1"/>
  <c r="Z142" i="2" s="1"/>
  <c r="AA142" i="2" s="1"/>
  <c r="AB142" i="2" s="1"/>
  <c r="AC142" i="2" s="1"/>
  <c r="AD142" i="2" s="1"/>
  <c r="AE142" i="2" s="1"/>
  <c r="AF142" i="2" s="1"/>
  <c r="AG142" i="2" s="1"/>
  <c r="AH142" i="2" s="1"/>
  <c r="AI142" i="2" s="1"/>
  <c r="AJ142" i="2" s="1"/>
  <c r="C53" i="2"/>
  <c r="G139" i="2" s="1"/>
  <c r="H139" i="2" s="1"/>
  <c r="I139" i="2" s="1"/>
  <c r="J139" i="2" s="1"/>
  <c r="K139" i="2" s="1"/>
  <c r="L139" i="2" s="1"/>
  <c r="M139" i="2" s="1"/>
  <c r="N139" i="2" s="1"/>
  <c r="O139" i="2" s="1"/>
  <c r="P139" i="2" s="1"/>
  <c r="Q139" i="2" s="1"/>
  <c r="R139" i="2" s="1"/>
  <c r="S139" i="2" s="1"/>
  <c r="T139" i="2" s="1"/>
  <c r="U139" i="2" s="1"/>
  <c r="V139" i="2" s="1"/>
  <c r="W139" i="2" s="1"/>
  <c r="X139" i="2" s="1"/>
  <c r="Y139" i="2" s="1"/>
  <c r="Z139" i="2" s="1"/>
  <c r="AA139" i="2" s="1"/>
  <c r="AB139" i="2" s="1"/>
  <c r="AC139" i="2" s="1"/>
  <c r="AD139" i="2" s="1"/>
  <c r="AE139" i="2" s="1"/>
  <c r="AF139" i="2" s="1"/>
  <c r="AG139" i="2" s="1"/>
  <c r="AH139" i="2" s="1"/>
  <c r="AI139" i="2" s="1"/>
  <c r="AJ139" i="2" s="1"/>
  <c r="G141" i="2"/>
  <c r="H141" i="2" s="1"/>
  <c r="I141" i="2" s="1"/>
  <c r="J141" i="2" s="1"/>
  <c r="K141" i="2" s="1"/>
  <c r="L141" i="2" s="1"/>
  <c r="M141" i="2" s="1"/>
  <c r="N141" i="2" s="1"/>
  <c r="O141" i="2" s="1"/>
  <c r="P141" i="2" s="1"/>
  <c r="Q141" i="2" s="1"/>
  <c r="R141" i="2" s="1"/>
  <c r="S141" i="2" s="1"/>
  <c r="T141" i="2" s="1"/>
  <c r="U141" i="2" s="1"/>
  <c r="V141" i="2" s="1"/>
  <c r="W141" i="2" s="1"/>
  <c r="X141" i="2" s="1"/>
  <c r="Y141" i="2" s="1"/>
  <c r="Z141" i="2" s="1"/>
  <c r="AA141" i="2" s="1"/>
  <c r="AB141" i="2" s="1"/>
  <c r="AC141" i="2" s="1"/>
  <c r="AD141" i="2" s="1"/>
  <c r="AE141" i="2" s="1"/>
  <c r="AF141" i="2" s="1"/>
  <c r="AG141" i="2" s="1"/>
  <c r="AH141" i="2" s="1"/>
  <c r="AI141" i="2" s="1"/>
  <c r="AJ141" i="2" s="1"/>
  <c r="C77" i="2" l="1"/>
  <c r="C82" i="2"/>
  <c r="C8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alfredo.guzman</author>
  </authors>
  <commentList>
    <comment ref="F132" authorId="0" shapeId="0" xr:uid="{00000000-0006-0000-0000-000001000000}">
      <text>
        <r>
          <rPr>
            <b/>
            <sz val="9"/>
            <color indexed="81"/>
            <rFont val="Tahoma"/>
            <family val="2"/>
          </rPr>
          <t>alfredo.guzman:</t>
        </r>
        <r>
          <rPr>
            <sz val="9"/>
            <color indexed="81"/>
            <rFont val="Tahoma"/>
            <family val="2"/>
          </rPr>
          <t xml:space="preserve">
Write in this row the Mean  Average of Subgroup (AVERAGE X) as it is calculated for each column on the row 32 to get the last point on the Mean Chart.</t>
        </r>
      </text>
    </comment>
    <comment ref="F140" authorId="0" shapeId="0" xr:uid="{00000000-0006-0000-0000-000002000000}">
      <text>
        <r>
          <rPr>
            <b/>
            <sz val="9"/>
            <color indexed="81"/>
            <rFont val="Tahoma"/>
            <family val="2"/>
          </rPr>
          <t>alfredo.guzman:</t>
        </r>
        <r>
          <rPr>
            <sz val="9"/>
            <color indexed="81"/>
            <rFont val="Tahoma"/>
            <family val="2"/>
          </rPr>
          <t xml:space="preserve">
Write in this row the Range Average of Subgroup (AVERAGE R) as it is calculated for each column on the row 33 to get the last point on the Mean Chart.</t>
        </r>
      </text>
    </comment>
  </commentList>
</comments>
</file>

<file path=xl/sharedStrings.xml><?xml version="1.0" encoding="utf-8"?>
<sst xmlns="http://schemas.openxmlformats.org/spreadsheetml/2006/main" count="150" uniqueCount="123">
  <si>
    <t>SUM</t>
  </si>
  <si>
    <t>RANGE R</t>
  </si>
  <si>
    <t>SAMPLE MEASUREMENTS</t>
  </si>
  <si>
    <t>MEAS PT.</t>
  </si>
  <si>
    <t>GROUPS</t>
  </si>
  <si>
    <t>TARGET</t>
  </si>
  <si>
    <t>LCL</t>
  </si>
  <si>
    <t>UCL</t>
  </si>
  <si>
    <t>USL</t>
  </si>
  <si>
    <t>LSL</t>
  </si>
  <si>
    <t>n</t>
  </si>
  <si>
    <r>
      <t>d</t>
    </r>
    <r>
      <rPr>
        <sz val="10"/>
        <rFont val="Arial"/>
        <family val="2"/>
      </rPr>
      <t>2</t>
    </r>
  </si>
  <si>
    <r>
      <t>D</t>
    </r>
    <r>
      <rPr>
        <sz val="10"/>
        <rFont val="Arial"/>
        <family val="2"/>
      </rPr>
      <t>1</t>
    </r>
  </si>
  <si>
    <r>
      <t>D</t>
    </r>
    <r>
      <rPr>
        <sz val="10"/>
        <rFont val="Arial"/>
        <family val="2"/>
      </rPr>
      <t>2</t>
    </r>
  </si>
  <si>
    <r>
      <t>D</t>
    </r>
    <r>
      <rPr>
        <sz val="10"/>
        <rFont val="Arial"/>
        <family val="2"/>
      </rPr>
      <t>3</t>
    </r>
  </si>
  <si>
    <r>
      <t>D</t>
    </r>
    <r>
      <rPr>
        <sz val="10"/>
        <rFont val="Arial"/>
        <family val="2"/>
      </rPr>
      <t>4</t>
    </r>
  </si>
  <si>
    <r>
      <t>A</t>
    </r>
    <r>
      <rPr>
        <sz val="10"/>
        <rFont val="Arial"/>
        <family val="2"/>
      </rPr>
      <t>2</t>
    </r>
  </si>
  <si>
    <t>Subgrop Size</t>
  </si>
  <si>
    <r>
      <t>D</t>
    </r>
    <r>
      <rPr>
        <sz val="9"/>
        <rFont val="Arial"/>
        <family val="2"/>
      </rPr>
      <t>3</t>
    </r>
  </si>
  <si>
    <r>
      <t>A</t>
    </r>
    <r>
      <rPr>
        <sz val="9"/>
        <rFont val="Arial"/>
        <family val="2"/>
      </rPr>
      <t>2</t>
    </r>
  </si>
  <si>
    <r>
      <t>d</t>
    </r>
    <r>
      <rPr>
        <sz val="9"/>
        <rFont val="Arial"/>
        <family val="2"/>
      </rPr>
      <t>2</t>
    </r>
  </si>
  <si>
    <r>
      <t>D</t>
    </r>
    <r>
      <rPr>
        <sz val="9"/>
        <rFont val="Arial"/>
        <family val="2"/>
      </rPr>
      <t>4</t>
    </r>
  </si>
  <si>
    <r>
      <t xml:space="preserve">LCL </t>
    </r>
    <r>
      <rPr>
        <sz val="9"/>
        <rFont val="Arial"/>
        <family val="2"/>
      </rPr>
      <t>X</t>
    </r>
  </si>
  <si>
    <r>
      <t xml:space="preserve">CL </t>
    </r>
    <r>
      <rPr>
        <sz val="9"/>
        <rFont val="Arial"/>
        <family val="2"/>
      </rPr>
      <t>R</t>
    </r>
  </si>
  <si>
    <t>Range AVG (R)</t>
  </si>
  <si>
    <t>Mean AVG (X)</t>
  </si>
  <si>
    <t>Std Dev (S)</t>
  </si>
  <si>
    <t>Control Limits</t>
  </si>
  <si>
    <r>
      <t xml:space="preserve">UCL </t>
    </r>
    <r>
      <rPr>
        <sz val="9"/>
        <rFont val="Arial"/>
        <family val="2"/>
      </rPr>
      <t>X</t>
    </r>
  </si>
  <si>
    <t>SPECS</t>
  </si>
  <si>
    <t>Mean (X)</t>
  </si>
  <si>
    <r>
      <t xml:space="preserve">CL </t>
    </r>
    <r>
      <rPr>
        <sz val="9"/>
        <rFont val="Arial"/>
        <family val="2"/>
      </rPr>
      <t>X</t>
    </r>
  </si>
  <si>
    <r>
      <t xml:space="preserve">UCL </t>
    </r>
    <r>
      <rPr>
        <sz val="9"/>
        <rFont val="Arial"/>
        <family val="2"/>
      </rPr>
      <t>R</t>
    </r>
  </si>
  <si>
    <r>
      <t xml:space="preserve">LCL </t>
    </r>
    <r>
      <rPr>
        <sz val="9"/>
        <rFont val="Arial"/>
        <family val="2"/>
      </rPr>
      <t>R</t>
    </r>
  </si>
  <si>
    <t>CP</t>
  </si>
  <si>
    <t>TOL</t>
  </si>
  <si>
    <r>
      <t>CP</t>
    </r>
    <r>
      <rPr>
        <sz val="9"/>
        <rFont val="Arial"/>
        <family val="2"/>
      </rPr>
      <t>U</t>
    </r>
  </si>
  <si>
    <t>CPK</t>
  </si>
  <si>
    <r>
      <t>Z</t>
    </r>
    <r>
      <rPr>
        <sz val="9"/>
        <rFont val="Arial"/>
        <family val="2"/>
      </rPr>
      <t>USL</t>
    </r>
  </si>
  <si>
    <r>
      <t>Z</t>
    </r>
    <r>
      <rPr>
        <sz val="9"/>
        <rFont val="Arial"/>
        <family val="2"/>
      </rPr>
      <t>LSL</t>
    </r>
  </si>
  <si>
    <r>
      <t>Z</t>
    </r>
    <r>
      <rPr>
        <sz val="9"/>
        <rFont val="Arial"/>
        <family val="2"/>
      </rPr>
      <t>BENCH</t>
    </r>
  </si>
  <si>
    <t>Overall Capability</t>
  </si>
  <si>
    <t>PP</t>
  </si>
  <si>
    <r>
      <t>PP</t>
    </r>
    <r>
      <rPr>
        <sz val="9"/>
        <rFont val="Arial"/>
        <family val="2"/>
      </rPr>
      <t>U</t>
    </r>
  </si>
  <si>
    <r>
      <t>PP</t>
    </r>
    <r>
      <rPr>
        <sz val="9"/>
        <rFont val="Arial"/>
        <family val="2"/>
      </rPr>
      <t>L</t>
    </r>
  </si>
  <si>
    <t>PPK</t>
  </si>
  <si>
    <t>W/B Capability</t>
  </si>
  <si>
    <t>FACTORS</t>
  </si>
  <si>
    <t>DPM</t>
  </si>
  <si>
    <t>Short-Term Process Sigma (σst)</t>
  </si>
  <si>
    <t>Long-Term Process Sigma (σlt)</t>
  </si>
  <si>
    <t>Yield</t>
  </si>
  <si>
    <r>
      <t>Std Dev (</t>
    </r>
    <r>
      <rPr>
        <sz val="12"/>
        <rFont val="Symbol"/>
        <family val="1"/>
        <charset val="2"/>
      </rPr>
      <t>s)</t>
    </r>
  </si>
  <si>
    <r>
      <t>CP</t>
    </r>
    <r>
      <rPr>
        <sz val="9"/>
        <rFont val="Arial"/>
        <family val="2"/>
      </rPr>
      <t>L</t>
    </r>
  </si>
  <si>
    <t>PPM&gt;USL</t>
  </si>
  <si>
    <t>PPM&gt;LSL</t>
  </si>
  <si>
    <t>PPM Total</t>
  </si>
  <si>
    <t>GROUPS (X's)</t>
  </si>
  <si>
    <t>GROUPS (R's)</t>
  </si>
  <si>
    <t>CL</t>
  </si>
  <si>
    <t>USL Boundary?</t>
  </si>
  <si>
    <t>LSL Boundary?</t>
  </si>
  <si>
    <t>MEAN X</t>
  </si>
  <si>
    <t>YES</t>
  </si>
  <si>
    <t>NOT</t>
  </si>
  <si>
    <t>SubG1</t>
  </si>
  <si>
    <t>SubG2</t>
  </si>
  <si>
    <t>SubG3</t>
  </si>
  <si>
    <t>SubG4</t>
  </si>
  <si>
    <t>SubG5</t>
  </si>
  <si>
    <t>SubG6</t>
  </si>
  <si>
    <t>SubG7</t>
  </si>
  <si>
    <t>SubG8</t>
  </si>
  <si>
    <t>SubG9</t>
  </si>
  <si>
    <t>SubG10</t>
  </si>
  <si>
    <t>SubG11</t>
  </si>
  <si>
    <t>SubG12</t>
  </si>
  <si>
    <t>SubG13</t>
  </si>
  <si>
    <t>SubG14</t>
  </si>
  <si>
    <t>SubG15</t>
  </si>
  <si>
    <t>SubG16</t>
  </si>
  <si>
    <t>SubG17</t>
  </si>
  <si>
    <t>SubG18</t>
  </si>
  <si>
    <t>SubG19</t>
  </si>
  <si>
    <t>SubG20</t>
  </si>
  <si>
    <t>SubG21</t>
  </si>
  <si>
    <t>SubG22</t>
  </si>
  <si>
    <t>SubG23</t>
  </si>
  <si>
    <t>SubG24</t>
  </si>
  <si>
    <t>SubG25</t>
  </si>
  <si>
    <t>SubG26</t>
  </si>
  <si>
    <t>SubG27</t>
  </si>
  <si>
    <t>SubG28</t>
  </si>
  <si>
    <t>SubG29</t>
  </si>
  <si>
    <t>SubG30</t>
  </si>
  <si>
    <t>X-R SPC CHART</t>
  </si>
  <si>
    <t>N</t>
  </si>
  <si>
    <r>
      <t>c</t>
    </r>
    <r>
      <rPr>
        <vertAlign val="subscript"/>
        <sz val="6"/>
        <rFont val="Arial"/>
        <family val="2"/>
      </rPr>
      <t>4</t>
    </r>
  </si>
  <si>
    <t>*</t>
  </si>
  <si>
    <r>
      <t>c</t>
    </r>
    <r>
      <rPr>
        <vertAlign val="subscript"/>
        <sz val="12"/>
        <rFont val="Arial"/>
        <family val="2"/>
      </rPr>
      <t>4</t>
    </r>
  </si>
  <si>
    <r>
      <t>c</t>
    </r>
    <r>
      <rPr>
        <vertAlign val="subscript"/>
        <sz val="12"/>
        <rFont val="Arial"/>
        <family val="2"/>
      </rPr>
      <t>5</t>
    </r>
  </si>
  <si>
    <r>
      <t>d</t>
    </r>
    <r>
      <rPr>
        <vertAlign val="subscript"/>
        <sz val="12"/>
        <rFont val="Arial"/>
        <family val="2"/>
      </rPr>
      <t>2</t>
    </r>
  </si>
  <si>
    <r>
      <t>d</t>
    </r>
    <r>
      <rPr>
        <vertAlign val="subscript"/>
        <sz val="12"/>
        <rFont val="Arial"/>
        <family val="2"/>
      </rPr>
      <t>3</t>
    </r>
  </si>
  <si>
    <r>
      <t>d</t>
    </r>
    <r>
      <rPr>
        <vertAlign val="subscript"/>
        <sz val="12"/>
        <rFont val="Arial"/>
        <family val="2"/>
      </rPr>
      <t>4</t>
    </r>
  </si>
  <si>
    <t>Desv STD Ave (S)</t>
  </si>
  <si>
    <t xml:space="preserve"> </t>
  </si>
  <si>
    <t xml:space="preserve">S Between </t>
  </si>
  <si>
    <t>BETWEEN/WITHIN is root(within^2+between^2).</t>
  </si>
  <si>
    <t xml:space="preserve">Variance Ave </t>
  </si>
  <si>
    <t>k</t>
  </si>
  <si>
    <t>c4</t>
  </si>
  <si>
    <t>C4</t>
  </si>
  <si>
    <t>hi</t>
  </si>
  <si>
    <r>
      <t>d</t>
    </r>
    <r>
      <rPr>
        <sz val="8"/>
        <color rgb="FF333333"/>
        <rFont val="Segoe UI"/>
        <family val="2"/>
      </rPr>
      <t>2</t>
    </r>
    <r>
      <rPr>
        <sz val="11"/>
        <color rgb="FF333333"/>
        <rFont val="Segoe UI"/>
        <family val="2"/>
      </rPr>
      <t>(</t>
    </r>
    <r>
      <rPr>
        <i/>
        <sz val="11"/>
        <color rgb="FF333333"/>
        <rFont val="Segoe UI"/>
        <family val="2"/>
      </rPr>
      <t>N</t>
    </r>
    <r>
      <rPr>
        <sz val="11"/>
        <color rgb="FF333333"/>
        <rFont val="Segoe UI"/>
        <family val="2"/>
      </rPr>
      <t>)</t>
    </r>
  </si>
  <si>
    <r>
      <t>d</t>
    </r>
    <r>
      <rPr>
        <sz val="8"/>
        <color rgb="FF333333"/>
        <rFont val="Segoe UI"/>
        <family val="2"/>
      </rPr>
      <t>3</t>
    </r>
    <r>
      <rPr>
        <sz val="11"/>
        <color rgb="FF333333"/>
        <rFont val="Segoe UI"/>
        <family val="2"/>
      </rPr>
      <t>(</t>
    </r>
    <r>
      <rPr>
        <i/>
        <sz val="11"/>
        <color rgb="FF333333"/>
        <rFont val="Segoe UI"/>
        <family val="2"/>
      </rPr>
      <t>N</t>
    </r>
    <r>
      <rPr>
        <sz val="11"/>
        <color rgb="FF333333"/>
        <rFont val="Segoe UI"/>
        <family val="2"/>
      </rPr>
      <t>)</t>
    </r>
  </si>
  <si>
    <r>
      <t>d</t>
    </r>
    <r>
      <rPr>
        <sz val="8"/>
        <color rgb="FF333333"/>
        <rFont val="Segoe UI"/>
        <family val="2"/>
      </rPr>
      <t>4</t>
    </r>
    <r>
      <rPr>
        <sz val="11"/>
        <color rgb="FF333333"/>
        <rFont val="Segoe UI"/>
        <family val="2"/>
      </rPr>
      <t>(</t>
    </r>
    <r>
      <rPr>
        <i/>
        <sz val="11"/>
        <color rgb="FF333333"/>
        <rFont val="Segoe UI"/>
        <family val="2"/>
      </rPr>
      <t>N</t>
    </r>
    <r>
      <rPr>
        <sz val="11"/>
        <color rgb="FF333333"/>
        <rFont val="Segoe UI"/>
        <family val="2"/>
      </rPr>
      <t>)</t>
    </r>
  </si>
  <si>
    <t xml:space="preserve"> S within/Between </t>
  </si>
  <si>
    <t>S within</t>
  </si>
  <si>
    <t>DATE</t>
  </si>
  <si>
    <t xml:space="preserve">CODE </t>
  </si>
  <si>
    <t>HOUR</t>
  </si>
  <si>
    <t>RESPONSIBLE</t>
  </si>
  <si>
    <t xml:space="preserve">OBSERVATIONS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</si>
</sst>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25" x14ac:knownFonts="1">
    <font>
      <sz val="10"/>
      <name val="Arial"/>
    </font>
    <font>
      <sz val="11"/>
      <color theme="1"/>
      <name val="Calibri"/>
      <family val="2"/>
      <scheme val="minor"/>
    </font>
    <font>
      <sz val="10"/>
      <name val="Garamond"/>
      <family val="1"/>
    </font>
    <font>
      <b/>
      <sz val="10"/>
      <name val="Garamond"/>
      <family val="1"/>
    </font>
    <font>
      <b/>
      <sz val="9"/>
      <name val="Garamond"/>
      <family val="1"/>
    </font>
    <font>
      <sz val="10"/>
      <name val="Arial"/>
      <family val="2"/>
    </font>
    <font>
      <sz val="11"/>
      <name val="Arial"/>
      <family val="2"/>
    </font>
    <font>
      <sz val="12"/>
      <name val="Arial"/>
      <family val="2"/>
    </font>
    <font>
      <sz val="16"/>
      <name val="Arial"/>
      <family val="2"/>
    </font>
    <font>
      <sz val="9"/>
      <name val="Arial"/>
      <family val="2"/>
    </font>
    <font>
      <sz val="24"/>
      <name val="Arial"/>
      <family val="2"/>
    </font>
    <font>
      <b/>
      <sz val="10"/>
      <name val="Arial"/>
      <family val="2"/>
    </font>
    <font>
      <sz val="12"/>
      <name val="Symbol"/>
      <family val="1"/>
      <charset val="2"/>
    </font>
    <font>
      <sz val="9"/>
      <color indexed="81"/>
      <name val="Tahoma"/>
      <family val="2"/>
    </font>
    <font>
      <b/>
      <sz val="9"/>
      <color indexed="81"/>
      <name val="Tahoma"/>
      <family val="2"/>
    </font>
    <font>
      <b/>
      <sz val="12"/>
      <name val="Arial"/>
      <family val="2"/>
    </font>
    <font>
      <b/>
      <sz val="18"/>
      <name val="Arial"/>
      <family val="2"/>
    </font>
    <font>
      <sz val="8"/>
      <color rgb="FF333333"/>
      <name val="Arial"/>
      <family val="2"/>
    </font>
    <font>
      <sz val="8"/>
      <name val="Arial"/>
      <family val="2"/>
    </font>
    <font>
      <vertAlign val="subscript"/>
      <sz val="6"/>
      <name val="Arial"/>
      <family val="2"/>
    </font>
    <font>
      <vertAlign val="subscript"/>
      <sz val="12"/>
      <name val="Arial"/>
      <family val="2"/>
    </font>
    <font>
      <sz val="11"/>
      <color rgb="FF333333"/>
      <name val="Segoe UI"/>
      <family val="2"/>
    </font>
    <font>
      <i/>
      <sz val="11"/>
      <color rgb="FF333333"/>
      <name val="Segoe UI"/>
      <family val="2"/>
    </font>
    <font>
      <sz val="8"/>
      <color rgb="FF333333"/>
      <name val="Segoe UI"/>
      <family val="2"/>
    </font>
    <font>
      <sz val="11"/>
      <color rgb="FF333333"/>
      <name val="Segoe UI"/>
      <family val="2"/>
    </font>
  </fonts>
  <fills count="7">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right/>
      <top/>
      <bottom style="medium">
        <color rgb="FF808080"/>
      </bottom>
      <diagonal/>
    </border>
  </borders>
  <cellStyleXfs count="1">
    <xf numFmtId="0" fontId="0" fillId="0" borderId="0"/>
  </cellStyleXfs>
  <cellXfs count="76">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0" fillId="0" borderId="0" xfId="0" applyAlignment="1">
      <alignment vertical="center"/>
    </xf>
    <xf numFmtId="0" fontId="0" fillId="0" borderId="7" xfId="0" applyBorder="1"/>
    <xf numFmtId="0" fontId="8" fillId="0" borderId="0" xfId="0" applyFont="1"/>
    <xf numFmtId="0" fontId="0" fillId="0" borderId="0" xfId="0" applyFill="1"/>
    <xf numFmtId="0" fontId="0" fillId="2" borderId="7" xfId="0" applyFill="1" applyBorder="1"/>
    <xf numFmtId="0" fontId="0" fillId="0" borderId="7" xfId="0" applyFill="1" applyBorder="1"/>
    <xf numFmtId="0" fontId="8" fillId="3" borderId="7" xfId="0" applyFont="1" applyFill="1" applyBorder="1"/>
    <xf numFmtId="0" fontId="0" fillId="3" borderId="7" xfId="0" applyFill="1" applyBorder="1"/>
    <xf numFmtId="0" fontId="5" fillId="0" borderId="0" xfId="0" applyFont="1"/>
    <xf numFmtId="0" fontId="17" fillId="4" borderId="15" xfId="0" applyFont="1" applyFill="1" applyBorder="1" applyAlignment="1">
      <alignment horizontal="left" wrapText="1" indent="1"/>
    </xf>
    <xf numFmtId="0" fontId="17" fillId="4" borderId="15" xfId="0" applyFont="1" applyFill="1" applyBorder="1" applyAlignment="1">
      <alignment wrapText="1"/>
    </xf>
    <xf numFmtId="164" fontId="17" fillId="4" borderId="15" xfId="0" applyNumberFormat="1" applyFont="1" applyFill="1" applyBorder="1" applyAlignment="1">
      <alignment wrapText="1"/>
    </xf>
    <xf numFmtId="3" fontId="17" fillId="4" borderId="15" xfId="0" applyNumberFormat="1" applyFont="1" applyFill="1" applyBorder="1" applyAlignment="1">
      <alignment wrapText="1"/>
    </xf>
    <xf numFmtId="165" fontId="0" fillId="0" borderId="0" xfId="0" applyNumberFormat="1"/>
    <xf numFmtId="165" fontId="0" fillId="0" borderId="7" xfId="0" applyNumberFormat="1" applyFill="1" applyBorder="1"/>
    <xf numFmtId="0" fontId="0" fillId="0" borderId="0" xfId="0" applyFill="1" applyAlignment="1">
      <alignment vertical="center"/>
    </xf>
    <xf numFmtId="2" fontId="0" fillId="0" borderId="7" xfId="0" applyNumberFormat="1" applyFill="1" applyBorder="1" applyAlignment="1">
      <alignment horizontal="right"/>
    </xf>
    <xf numFmtId="2" fontId="0" fillId="0" borderId="7" xfId="0" applyNumberFormat="1" applyFill="1" applyBorder="1"/>
    <xf numFmtId="0" fontId="0" fillId="0" borderId="7" xfId="0" applyFill="1" applyBorder="1" applyAlignment="1">
      <alignment horizontal="right"/>
    </xf>
    <xf numFmtId="0" fontId="5" fillId="0" borderId="7" xfId="0" applyFont="1" applyFill="1" applyBorder="1" applyAlignment="1">
      <alignment vertical="center"/>
    </xf>
    <xf numFmtId="0" fontId="0" fillId="0" borderId="0" xfId="0" applyFill="1" applyBorder="1"/>
    <xf numFmtId="165" fontId="0" fillId="0" borderId="0" xfId="0" applyNumberFormat="1" applyFill="1"/>
    <xf numFmtId="0" fontId="0" fillId="0" borderId="0" xfId="0" applyFill="1" applyBorder="1" applyAlignment="1">
      <alignment vertical="center"/>
    </xf>
    <xf numFmtId="0" fontId="5" fillId="3" borderId="7" xfId="0" applyFont="1" applyFill="1" applyBorder="1"/>
    <xf numFmtId="0" fontId="5" fillId="3" borderId="0" xfId="0" applyFont="1" applyFill="1"/>
    <xf numFmtId="0" fontId="0" fillId="3" borderId="0" xfId="0" applyFill="1"/>
    <xf numFmtId="0" fontId="5" fillId="3" borderId="7" xfId="0" applyFont="1" applyFill="1" applyBorder="1" applyAlignment="1">
      <alignment vertical="center"/>
    </xf>
    <xf numFmtId="0" fontId="7" fillId="3" borderId="7" xfId="0" applyFont="1" applyFill="1" applyBorder="1" applyAlignment="1">
      <alignment horizontal="center" vertical="center"/>
    </xf>
    <xf numFmtId="0" fontId="0" fillId="3" borderId="7" xfId="0" applyFill="1" applyBorder="1" applyAlignment="1">
      <alignment vertical="center"/>
    </xf>
    <xf numFmtId="0" fontId="7" fillId="3" borderId="7" xfId="0" applyFont="1" applyFill="1" applyBorder="1" applyAlignment="1">
      <alignment vertical="center"/>
    </xf>
    <xf numFmtId="0" fontId="6" fillId="3" borderId="7" xfId="0" applyFont="1" applyFill="1" applyBorder="1" applyAlignment="1">
      <alignment vertical="center"/>
    </xf>
    <xf numFmtId="0" fontId="3" fillId="3" borderId="8" xfId="0" applyFont="1" applyFill="1" applyBorder="1" applyAlignment="1">
      <alignment horizontal="center"/>
    </xf>
    <xf numFmtId="0" fontId="4" fillId="3" borderId="9" xfId="0" applyFont="1" applyFill="1" applyBorder="1" applyAlignment="1">
      <alignment horizontal="center"/>
    </xf>
    <xf numFmtId="0" fontId="3" fillId="3" borderId="8" xfId="0" applyFont="1" applyFill="1" applyBorder="1"/>
    <xf numFmtId="0" fontId="3" fillId="3" borderId="10" xfId="0" applyFont="1" applyFill="1" applyBorder="1"/>
    <xf numFmtId="0" fontId="3" fillId="3" borderId="11" xfId="0" applyFont="1" applyFill="1" applyBorder="1"/>
    <xf numFmtId="0" fontId="0" fillId="5" borderId="7" xfId="0" applyFill="1" applyBorder="1" applyProtection="1">
      <protection locked="0"/>
    </xf>
    <xf numFmtId="0" fontId="5" fillId="6" borderId="7" xfId="0" applyFont="1" applyFill="1" applyBorder="1" applyProtection="1">
      <protection locked="0"/>
    </xf>
    <xf numFmtId="0" fontId="1" fillId="0" borderId="7" xfId="0" applyFont="1" applyBorder="1"/>
    <xf numFmtId="0" fontId="0" fillId="6" borderId="7" xfId="0" applyFill="1" applyBorder="1" applyProtection="1">
      <protection locked="0"/>
    </xf>
    <xf numFmtId="0" fontId="5" fillId="0" borderId="0" xfId="0" applyFont="1" applyFill="1" applyBorder="1" applyAlignment="1">
      <alignment vertical="center"/>
    </xf>
    <xf numFmtId="0" fontId="5" fillId="0" borderId="16" xfId="0" applyFont="1" applyBorder="1" applyAlignment="1">
      <alignment vertical="center" wrapText="1"/>
    </xf>
    <xf numFmtId="0" fontId="5" fillId="0" borderId="17" xfId="0" applyFont="1" applyBorder="1" applyAlignment="1">
      <alignment vertical="center"/>
    </xf>
    <xf numFmtId="0" fontId="5" fillId="0" borderId="17" xfId="0" applyFont="1" applyBorder="1" applyAlignment="1">
      <alignment vertical="center" wrapText="1"/>
    </xf>
    <xf numFmtId="0" fontId="18" fillId="0" borderId="0" xfId="0" applyFont="1" applyAlignment="1">
      <alignment vertical="center"/>
    </xf>
    <xf numFmtId="0" fontId="7" fillId="0" borderId="16" xfId="0" applyFont="1" applyBorder="1" applyAlignment="1">
      <alignment vertical="center"/>
    </xf>
    <xf numFmtId="0" fontId="7" fillId="0" borderId="16" xfId="0" applyFont="1" applyBorder="1" applyAlignment="1">
      <alignment vertical="center" wrapText="1"/>
    </xf>
    <xf numFmtId="0" fontId="16" fillId="0" borderId="0" xfId="0" applyFont="1" applyAlignment="1">
      <alignment horizontal="center"/>
    </xf>
    <xf numFmtId="0" fontId="10" fillId="0" borderId="12" xfId="0" applyFont="1" applyBorder="1" applyAlignment="1">
      <alignment horizontal="center" vertical="center" textRotation="90"/>
    </xf>
    <xf numFmtId="0" fontId="10" fillId="0" borderId="13" xfId="0" applyFont="1" applyBorder="1" applyAlignment="1">
      <alignment horizontal="center" vertical="center" textRotation="90"/>
    </xf>
    <xf numFmtId="0" fontId="10" fillId="0" borderId="14" xfId="0" applyFont="1" applyBorder="1" applyAlignment="1">
      <alignment horizontal="center" vertical="center" textRotation="90"/>
    </xf>
    <xf numFmtId="0" fontId="11" fillId="3" borderId="7"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6" xfId="0" applyFont="1" applyFill="1" applyBorder="1" applyAlignment="1">
      <alignment horizontal="center" vertical="center"/>
    </xf>
    <xf numFmtId="0" fontId="5" fillId="0" borderId="1"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vertical="center" textRotation="90"/>
    </xf>
    <xf numFmtId="0" fontId="0" fillId="0" borderId="7" xfId="0" applyBorder="1" applyAlignment="1">
      <alignment horizontal="center" vertical="center" textRotation="90"/>
    </xf>
    <xf numFmtId="0" fontId="15" fillId="3" borderId="12" xfId="0" applyFont="1" applyFill="1" applyBorder="1" applyAlignment="1">
      <alignment horizontal="center" vertical="center" textRotation="90" wrapText="1"/>
    </xf>
    <xf numFmtId="0" fontId="15" fillId="3" borderId="13" xfId="0" applyFont="1" applyFill="1" applyBorder="1" applyAlignment="1">
      <alignment horizontal="center" vertical="center" textRotation="90" wrapText="1"/>
    </xf>
    <xf numFmtId="0" fontId="15" fillId="3" borderId="14" xfId="0" applyFont="1" applyFill="1" applyBorder="1" applyAlignment="1">
      <alignment horizontal="center" vertical="center" textRotation="90" wrapText="1"/>
    </xf>
    <xf numFmtId="2" fontId="0" fillId="0" borderId="0" xfId="0" applyNumberFormat="1" applyFill="1" applyBorder="1"/>
    <xf numFmtId="164" fontId="0" fillId="0" borderId="7" xfId="0" applyNumberFormat="1" applyFill="1" applyBorder="1"/>
    <xf numFmtId="164" fontId="0" fillId="0" borderId="0" xfId="0" applyNumberFormat="1" applyFill="1"/>
    <xf numFmtId="164" fontId="0" fillId="0" borderId="7" xfId="0" applyNumberFormat="1" applyBorder="1"/>
    <xf numFmtId="0" fontId="22" fillId="0" borderId="15" xfId="0" applyFont="1" applyBorder="1" applyAlignment="1">
      <alignment horizontal="center" vertical="top" wrapText="1"/>
    </xf>
    <xf numFmtId="0" fontId="21" fillId="0" borderId="15" xfId="0" applyFont="1" applyBorder="1" applyAlignment="1">
      <alignment horizontal="center" vertical="top" wrapText="1"/>
    </xf>
    <xf numFmtId="0" fontId="21" fillId="0" borderId="15" xfId="0" applyFont="1" applyBorder="1" applyAlignment="1">
      <alignment vertical="top" wrapText="1"/>
    </xf>
    <xf numFmtId="0" fontId="24" fillId="0" borderId="15" xfId="0" applyFont="1" applyBorder="1" applyAlignment="1">
      <alignment vertical="top" wrapText="1"/>
    </xf>
  </cellXfs>
  <cellStyles count="1">
    <cellStyle name="Normal" xfId="0" builtinId="0"/>
  </cellStyles>
  <dxfs count="4">
    <dxf>
      <fill>
        <patternFill>
          <bgColor rgb="FFFF0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952035629083445E-2"/>
          <c:y val="4.1803502016471532E-2"/>
          <c:w val="0.85411292554878582"/>
          <c:h val="0.86387134665551524"/>
        </c:manualLayout>
      </c:layout>
      <c:lineChart>
        <c:grouping val="standard"/>
        <c:varyColors val="0"/>
        <c:ser>
          <c:idx val="0"/>
          <c:order val="0"/>
          <c:tx>
            <c:strRef>
              <c:f>ControlCharts!$F$130</c:f>
              <c:strCache>
                <c:ptCount val="1"/>
                <c:pt idx="0">
                  <c:v>USL</c:v>
                </c:pt>
              </c:strCache>
            </c:strRef>
          </c:tx>
          <c:spPr>
            <a:ln w="25400">
              <a:solidFill>
                <a:srgbClr val="FF0000"/>
              </a:solidFill>
              <a:prstDash val="dash"/>
            </a:ln>
          </c:spPr>
          <c:marker>
            <c:symbol val="none"/>
          </c:marker>
          <c:val>
            <c:numRef>
              <c:f>ControlCharts!$G$130:$AJ$130</c:f>
              <c:numCache>
                <c:formatCode>General</c:formatCode>
                <c:ptCount val="30"/>
                <c:pt idx="0">
                  <c:v>25000</c:v>
                </c:pt>
                <c:pt idx="1">
                  <c:v>25000</c:v>
                </c:pt>
                <c:pt idx="2">
                  <c:v>25000</c:v>
                </c:pt>
                <c:pt idx="3">
                  <c:v>25000</c:v>
                </c:pt>
                <c:pt idx="4">
                  <c:v>25000</c:v>
                </c:pt>
                <c:pt idx="5">
                  <c:v>25000</c:v>
                </c:pt>
                <c:pt idx="6">
                  <c:v>25000</c:v>
                </c:pt>
                <c:pt idx="7">
                  <c:v>25000</c:v>
                </c:pt>
                <c:pt idx="8">
                  <c:v>25000</c:v>
                </c:pt>
                <c:pt idx="9">
                  <c:v>25000</c:v>
                </c:pt>
                <c:pt idx="10">
                  <c:v>25000</c:v>
                </c:pt>
                <c:pt idx="11">
                  <c:v>25000</c:v>
                </c:pt>
                <c:pt idx="12">
                  <c:v>25000</c:v>
                </c:pt>
                <c:pt idx="13">
                  <c:v>25000</c:v>
                </c:pt>
                <c:pt idx="14">
                  <c:v>25000</c:v>
                </c:pt>
                <c:pt idx="15">
                  <c:v>25000</c:v>
                </c:pt>
                <c:pt idx="16">
                  <c:v>25000</c:v>
                </c:pt>
                <c:pt idx="17">
                  <c:v>25000</c:v>
                </c:pt>
                <c:pt idx="18">
                  <c:v>25000</c:v>
                </c:pt>
                <c:pt idx="19">
                  <c:v>25000</c:v>
                </c:pt>
                <c:pt idx="20">
                  <c:v>25000</c:v>
                </c:pt>
                <c:pt idx="21">
                  <c:v>25000</c:v>
                </c:pt>
                <c:pt idx="22">
                  <c:v>25000</c:v>
                </c:pt>
                <c:pt idx="23">
                  <c:v>25000</c:v>
                </c:pt>
                <c:pt idx="24">
                  <c:v>25000</c:v>
                </c:pt>
                <c:pt idx="25">
                  <c:v>25000</c:v>
                </c:pt>
                <c:pt idx="26">
                  <c:v>25000</c:v>
                </c:pt>
                <c:pt idx="27">
                  <c:v>25000</c:v>
                </c:pt>
                <c:pt idx="28">
                  <c:v>25000</c:v>
                </c:pt>
                <c:pt idx="29">
                  <c:v>25000</c:v>
                </c:pt>
              </c:numCache>
            </c:numRef>
          </c:val>
          <c:smooth val="0"/>
          <c:extLst>
            <c:ext xmlns:c16="http://schemas.microsoft.com/office/drawing/2014/chart" uri="{C3380CC4-5D6E-409C-BE32-E72D297353CC}">
              <c16:uniqueId val="{00000000-ABF1-4C50-97EF-12C692B57EEC}"/>
            </c:ext>
          </c:extLst>
        </c:ser>
        <c:ser>
          <c:idx val="1"/>
          <c:order val="1"/>
          <c:tx>
            <c:strRef>
              <c:f>ControlCharts!$F$131</c:f>
              <c:strCache>
                <c:ptCount val="1"/>
                <c:pt idx="0">
                  <c:v>UCL</c:v>
                </c:pt>
              </c:strCache>
            </c:strRef>
          </c:tx>
          <c:spPr>
            <a:ln w="25400">
              <a:solidFill>
                <a:srgbClr val="FF0000"/>
              </a:solidFill>
              <a:prstDash val="solid"/>
            </a:ln>
          </c:spPr>
          <c:marker>
            <c:symbol val="none"/>
          </c:marker>
          <c:val>
            <c:numRef>
              <c:f>ControlCharts!$G$131:$AJ$131</c:f>
              <c:numCache>
                <c:formatCode>General</c:formatCode>
                <c:ptCount val="30"/>
                <c:pt idx="0">
                  <c:v>21819.166025641029</c:v>
                </c:pt>
                <c:pt idx="1">
                  <c:v>21819.166025641029</c:v>
                </c:pt>
                <c:pt idx="2">
                  <c:v>21819.166025641029</c:v>
                </c:pt>
                <c:pt idx="3">
                  <c:v>21819.166025641029</c:v>
                </c:pt>
                <c:pt idx="4">
                  <c:v>21819.166025641029</c:v>
                </c:pt>
                <c:pt idx="5">
                  <c:v>21819.166025641029</c:v>
                </c:pt>
                <c:pt idx="6">
                  <c:v>21819.166025641029</c:v>
                </c:pt>
                <c:pt idx="7">
                  <c:v>21819.166025641029</c:v>
                </c:pt>
                <c:pt idx="8">
                  <c:v>21819.166025641029</c:v>
                </c:pt>
                <c:pt idx="9">
                  <c:v>21819.166025641029</c:v>
                </c:pt>
                <c:pt idx="10">
                  <c:v>21819.166025641029</c:v>
                </c:pt>
                <c:pt idx="11">
                  <c:v>21819.166025641029</c:v>
                </c:pt>
                <c:pt idx="12">
                  <c:v>21819.166025641029</c:v>
                </c:pt>
                <c:pt idx="13">
                  <c:v>21819.166025641029</c:v>
                </c:pt>
                <c:pt idx="14">
                  <c:v>21819.166025641029</c:v>
                </c:pt>
                <c:pt idx="15">
                  <c:v>21819.166025641029</c:v>
                </c:pt>
                <c:pt idx="16">
                  <c:v>21819.166025641029</c:v>
                </c:pt>
                <c:pt idx="17">
                  <c:v>21819.166025641029</c:v>
                </c:pt>
                <c:pt idx="18">
                  <c:v>21819.166025641029</c:v>
                </c:pt>
                <c:pt idx="19">
                  <c:v>21819.166025641029</c:v>
                </c:pt>
                <c:pt idx="20">
                  <c:v>21819.166025641029</c:v>
                </c:pt>
                <c:pt idx="21">
                  <c:v>21819.166025641029</c:v>
                </c:pt>
                <c:pt idx="22">
                  <c:v>21819.166025641029</c:v>
                </c:pt>
                <c:pt idx="23">
                  <c:v>21819.166025641029</c:v>
                </c:pt>
                <c:pt idx="24">
                  <c:v>21819.166025641029</c:v>
                </c:pt>
                <c:pt idx="25">
                  <c:v>21819.166025641029</c:v>
                </c:pt>
                <c:pt idx="26">
                  <c:v>21819.166025641029</c:v>
                </c:pt>
                <c:pt idx="27">
                  <c:v>21819.166025641029</c:v>
                </c:pt>
                <c:pt idx="28">
                  <c:v>21819.166025641029</c:v>
                </c:pt>
                <c:pt idx="29">
                  <c:v>21819.166025641029</c:v>
                </c:pt>
              </c:numCache>
            </c:numRef>
          </c:val>
          <c:smooth val="0"/>
          <c:extLst>
            <c:ext xmlns:c16="http://schemas.microsoft.com/office/drawing/2014/chart" uri="{C3380CC4-5D6E-409C-BE32-E72D297353CC}">
              <c16:uniqueId val="{00000001-ABF1-4C50-97EF-12C692B57EEC}"/>
            </c:ext>
          </c:extLst>
        </c:ser>
        <c:ser>
          <c:idx val="6"/>
          <c:order val="2"/>
          <c:tx>
            <c:strRef>
              <c:f>ControlCharts!$F$133</c:f>
              <c:strCache>
                <c:ptCount val="1"/>
                <c:pt idx="0">
                  <c:v>CL</c:v>
                </c:pt>
              </c:strCache>
            </c:strRef>
          </c:tx>
          <c:spPr>
            <a:ln w="25400">
              <a:solidFill>
                <a:srgbClr val="00B050"/>
              </a:solidFill>
            </a:ln>
          </c:spPr>
          <c:marker>
            <c:symbol val="none"/>
          </c:marker>
          <c:val>
            <c:numRef>
              <c:f>ControlCharts!$G$133:$AJ$133</c:f>
              <c:numCache>
                <c:formatCode>0.00000</c:formatCode>
                <c:ptCount val="30"/>
                <c:pt idx="0">
                  <c:v>21188.333333333336</c:v>
                </c:pt>
                <c:pt idx="1">
                  <c:v>21188.333333333336</c:v>
                </c:pt>
                <c:pt idx="2">
                  <c:v>21188.333333333336</c:v>
                </c:pt>
                <c:pt idx="3">
                  <c:v>21188.333333333336</c:v>
                </c:pt>
                <c:pt idx="4">
                  <c:v>21188.333333333336</c:v>
                </c:pt>
                <c:pt idx="5">
                  <c:v>21188.333333333336</c:v>
                </c:pt>
                <c:pt idx="6">
                  <c:v>21188.333333333336</c:v>
                </c:pt>
                <c:pt idx="7">
                  <c:v>21188.333333333336</c:v>
                </c:pt>
                <c:pt idx="8">
                  <c:v>21188.333333333336</c:v>
                </c:pt>
                <c:pt idx="9">
                  <c:v>21188.333333333336</c:v>
                </c:pt>
                <c:pt idx="10">
                  <c:v>21188.333333333336</c:v>
                </c:pt>
                <c:pt idx="11">
                  <c:v>21188.333333333336</c:v>
                </c:pt>
                <c:pt idx="12">
                  <c:v>21188.333333333336</c:v>
                </c:pt>
                <c:pt idx="13">
                  <c:v>21188.333333333336</c:v>
                </c:pt>
                <c:pt idx="14">
                  <c:v>21188.333333333336</c:v>
                </c:pt>
                <c:pt idx="15">
                  <c:v>21188.333333333336</c:v>
                </c:pt>
                <c:pt idx="16">
                  <c:v>21188.333333333336</c:v>
                </c:pt>
                <c:pt idx="17">
                  <c:v>21188.333333333336</c:v>
                </c:pt>
                <c:pt idx="18">
                  <c:v>21188.333333333336</c:v>
                </c:pt>
                <c:pt idx="19">
                  <c:v>21188.333333333336</c:v>
                </c:pt>
                <c:pt idx="20">
                  <c:v>21188.333333333336</c:v>
                </c:pt>
                <c:pt idx="21">
                  <c:v>21188.333333333336</c:v>
                </c:pt>
                <c:pt idx="22">
                  <c:v>21188.333333333336</c:v>
                </c:pt>
                <c:pt idx="23">
                  <c:v>21188.333333333336</c:v>
                </c:pt>
                <c:pt idx="24">
                  <c:v>21188.333333333336</c:v>
                </c:pt>
                <c:pt idx="25">
                  <c:v>21188.333333333336</c:v>
                </c:pt>
                <c:pt idx="26">
                  <c:v>21188.333333333336</c:v>
                </c:pt>
                <c:pt idx="27">
                  <c:v>21188.333333333336</c:v>
                </c:pt>
                <c:pt idx="28">
                  <c:v>21188.333333333336</c:v>
                </c:pt>
                <c:pt idx="29">
                  <c:v>21188.333333333336</c:v>
                </c:pt>
              </c:numCache>
            </c:numRef>
          </c:val>
          <c:smooth val="0"/>
          <c:extLst>
            <c:ext xmlns:c16="http://schemas.microsoft.com/office/drawing/2014/chart" uri="{C3380CC4-5D6E-409C-BE32-E72D297353CC}">
              <c16:uniqueId val="{00000002-ABF1-4C50-97EF-12C692B57EEC}"/>
            </c:ext>
          </c:extLst>
        </c:ser>
        <c:ser>
          <c:idx val="2"/>
          <c:order val="3"/>
          <c:tx>
            <c:strRef>
              <c:f>ControlCharts!$F$132</c:f>
              <c:strCache>
                <c:ptCount val="1"/>
                <c:pt idx="0">
                  <c:v>MEAN X</c:v>
                </c:pt>
              </c:strCache>
            </c:strRef>
          </c:tx>
          <c:spPr>
            <a:ln w="25400">
              <a:solidFill>
                <a:srgbClr val="0000FF"/>
              </a:solidFill>
            </a:ln>
          </c:spPr>
          <c:marker>
            <c:symbol val="x"/>
            <c:size val="5"/>
            <c:spPr>
              <a:solidFill>
                <a:srgbClr val="002060"/>
              </a:solidFill>
            </c:spPr>
          </c:marker>
          <c:val>
            <c:numRef>
              <c:f>ControlCharts!$G$132:$AJ$132</c:f>
              <c:numCache>
                <c:formatCode>General</c:formatCode>
                <c:ptCount val="30"/>
                <c:pt idx="0">
                  <c:v>21558.333333333332</c:v>
                </c:pt>
                <c:pt idx="1">
                  <c:v>21511.666666666668</c:v>
                </c:pt>
                <c:pt idx="2">
                  <c:v>20475</c:v>
                </c:pt>
                <c:pt idx="3">
                  <c:v>19993.333333333332</c:v>
                </c:pt>
                <c:pt idx="4">
                  <c:v>19801.666666666668</c:v>
                </c:pt>
                <c:pt idx="5">
                  <c:v>20838.333333333332</c:v>
                </c:pt>
                <c:pt idx="6">
                  <c:v>21741.666666666668</c:v>
                </c:pt>
                <c:pt idx="7">
                  <c:v>21390</c:v>
                </c:pt>
                <c:pt idx="8">
                  <c:v>21228.333333333332</c:v>
                </c:pt>
                <c:pt idx="9">
                  <c:v>22186.666666666668</c:v>
                </c:pt>
                <c:pt idx="10">
                  <c:v>21995</c:v>
                </c:pt>
                <c:pt idx="11">
                  <c:v>21973.333333333332</c:v>
                </c:pt>
                <c:pt idx="12">
                  <c:v>20755</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numCache>
            </c:numRef>
          </c:val>
          <c:smooth val="0"/>
          <c:extLst>
            <c:ext xmlns:c16="http://schemas.microsoft.com/office/drawing/2014/chart" uri="{C3380CC4-5D6E-409C-BE32-E72D297353CC}">
              <c16:uniqueId val="{00000003-ABF1-4C50-97EF-12C692B57EEC}"/>
            </c:ext>
          </c:extLst>
        </c:ser>
        <c:ser>
          <c:idx val="3"/>
          <c:order val="4"/>
          <c:tx>
            <c:strRef>
              <c:f>ControlCharts!$F$134</c:f>
              <c:strCache>
                <c:ptCount val="1"/>
                <c:pt idx="0">
                  <c:v>TARGET</c:v>
                </c:pt>
              </c:strCache>
            </c:strRef>
          </c:tx>
          <c:spPr>
            <a:ln w="25400">
              <a:solidFill>
                <a:srgbClr val="00B050"/>
              </a:solidFill>
              <a:prstDash val="dash"/>
            </a:ln>
          </c:spPr>
          <c:marker>
            <c:symbol val="none"/>
          </c:marker>
          <c:val>
            <c:numRef>
              <c:f>ControlCharts!$G$134:$AJ$134</c:f>
              <c:numCache>
                <c:formatCode>General</c:formatCode>
                <c:ptCount val="30"/>
                <c:pt idx="0">
                  <c:v>21000</c:v>
                </c:pt>
                <c:pt idx="1">
                  <c:v>21000</c:v>
                </c:pt>
                <c:pt idx="2">
                  <c:v>21000</c:v>
                </c:pt>
                <c:pt idx="3">
                  <c:v>21000</c:v>
                </c:pt>
                <c:pt idx="4">
                  <c:v>21000</c:v>
                </c:pt>
                <c:pt idx="5">
                  <c:v>21000</c:v>
                </c:pt>
                <c:pt idx="6">
                  <c:v>21000</c:v>
                </c:pt>
                <c:pt idx="7">
                  <c:v>21000</c:v>
                </c:pt>
                <c:pt idx="8">
                  <c:v>21000</c:v>
                </c:pt>
                <c:pt idx="9">
                  <c:v>21000</c:v>
                </c:pt>
                <c:pt idx="10">
                  <c:v>21000</c:v>
                </c:pt>
                <c:pt idx="11">
                  <c:v>21000</c:v>
                </c:pt>
                <c:pt idx="12">
                  <c:v>21000</c:v>
                </c:pt>
                <c:pt idx="13">
                  <c:v>21000</c:v>
                </c:pt>
                <c:pt idx="14">
                  <c:v>21000</c:v>
                </c:pt>
                <c:pt idx="15">
                  <c:v>21000</c:v>
                </c:pt>
                <c:pt idx="16">
                  <c:v>21000</c:v>
                </c:pt>
                <c:pt idx="17">
                  <c:v>21000</c:v>
                </c:pt>
                <c:pt idx="18">
                  <c:v>21000</c:v>
                </c:pt>
                <c:pt idx="19">
                  <c:v>21000</c:v>
                </c:pt>
                <c:pt idx="20">
                  <c:v>21000</c:v>
                </c:pt>
                <c:pt idx="21">
                  <c:v>21000</c:v>
                </c:pt>
                <c:pt idx="22">
                  <c:v>21000</c:v>
                </c:pt>
                <c:pt idx="23">
                  <c:v>21000</c:v>
                </c:pt>
                <c:pt idx="24">
                  <c:v>21000</c:v>
                </c:pt>
                <c:pt idx="25">
                  <c:v>21000</c:v>
                </c:pt>
                <c:pt idx="26">
                  <c:v>21000</c:v>
                </c:pt>
                <c:pt idx="27">
                  <c:v>21000</c:v>
                </c:pt>
                <c:pt idx="28">
                  <c:v>21000</c:v>
                </c:pt>
                <c:pt idx="29">
                  <c:v>21000</c:v>
                </c:pt>
              </c:numCache>
            </c:numRef>
          </c:val>
          <c:smooth val="0"/>
          <c:extLst>
            <c:ext xmlns:c16="http://schemas.microsoft.com/office/drawing/2014/chart" uri="{C3380CC4-5D6E-409C-BE32-E72D297353CC}">
              <c16:uniqueId val="{00000004-ABF1-4C50-97EF-12C692B57EEC}"/>
            </c:ext>
          </c:extLst>
        </c:ser>
        <c:ser>
          <c:idx val="4"/>
          <c:order val="5"/>
          <c:tx>
            <c:strRef>
              <c:f>ControlCharts!$F$135</c:f>
              <c:strCache>
                <c:ptCount val="1"/>
                <c:pt idx="0">
                  <c:v>LCL</c:v>
                </c:pt>
              </c:strCache>
            </c:strRef>
          </c:tx>
          <c:spPr>
            <a:ln w="25400">
              <a:solidFill>
                <a:srgbClr val="FF0000"/>
              </a:solidFill>
            </a:ln>
          </c:spPr>
          <c:marker>
            <c:symbol val="none"/>
          </c:marker>
          <c:val>
            <c:numRef>
              <c:f>ControlCharts!$G$135:$AJ$135</c:f>
              <c:numCache>
                <c:formatCode>General</c:formatCode>
                <c:ptCount val="30"/>
                <c:pt idx="0">
                  <c:v>20557.500641025643</c:v>
                </c:pt>
                <c:pt idx="1">
                  <c:v>20557.500641025643</c:v>
                </c:pt>
                <c:pt idx="2">
                  <c:v>20557.500641025643</c:v>
                </c:pt>
                <c:pt idx="3">
                  <c:v>20557.500641025643</c:v>
                </c:pt>
                <c:pt idx="4">
                  <c:v>20557.500641025643</c:v>
                </c:pt>
                <c:pt idx="5">
                  <c:v>20557.500641025643</c:v>
                </c:pt>
                <c:pt idx="6">
                  <c:v>20557.500641025643</c:v>
                </c:pt>
                <c:pt idx="7">
                  <c:v>20557.500641025643</c:v>
                </c:pt>
                <c:pt idx="8">
                  <c:v>20557.500641025643</c:v>
                </c:pt>
                <c:pt idx="9">
                  <c:v>20557.500641025643</c:v>
                </c:pt>
                <c:pt idx="10">
                  <c:v>20557.500641025643</c:v>
                </c:pt>
                <c:pt idx="11">
                  <c:v>20557.500641025643</c:v>
                </c:pt>
                <c:pt idx="12">
                  <c:v>20557.500641025643</c:v>
                </c:pt>
                <c:pt idx="13">
                  <c:v>20557.500641025643</c:v>
                </c:pt>
                <c:pt idx="14">
                  <c:v>20557.500641025643</c:v>
                </c:pt>
                <c:pt idx="15">
                  <c:v>20557.500641025643</c:v>
                </c:pt>
                <c:pt idx="16">
                  <c:v>20557.500641025643</c:v>
                </c:pt>
                <c:pt idx="17">
                  <c:v>20557.500641025643</c:v>
                </c:pt>
                <c:pt idx="18">
                  <c:v>20557.500641025643</c:v>
                </c:pt>
                <c:pt idx="19">
                  <c:v>20557.500641025643</c:v>
                </c:pt>
                <c:pt idx="20">
                  <c:v>20557.500641025643</c:v>
                </c:pt>
                <c:pt idx="21">
                  <c:v>20557.500641025643</c:v>
                </c:pt>
                <c:pt idx="22">
                  <c:v>20557.500641025643</c:v>
                </c:pt>
                <c:pt idx="23">
                  <c:v>20557.500641025643</c:v>
                </c:pt>
                <c:pt idx="24">
                  <c:v>20557.500641025643</c:v>
                </c:pt>
                <c:pt idx="25">
                  <c:v>20557.500641025643</c:v>
                </c:pt>
                <c:pt idx="26">
                  <c:v>20557.500641025643</c:v>
                </c:pt>
                <c:pt idx="27">
                  <c:v>20557.500641025643</c:v>
                </c:pt>
                <c:pt idx="28">
                  <c:v>20557.500641025643</c:v>
                </c:pt>
                <c:pt idx="29">
                  <c:v>20557.500641025643</c:v>
                </c:pt>
              </c:numCache>
            </c:numRef>
          </c:val>
          <c:smooth val="0"/>
          <c:extLst>
            <c:ext xmlns:c16="http://schemas.microsoft.com/office/drawing/2014/chart" uri="{C3380CC4-5D6E-409C-BE32-E72D297353CC}">
              <c16:uniqueId val="{00000005-ABF1-4C50-97EF-12C692B57EEC}"/>
            </c:ext>
          </c:extLst>
        </c:ser>
        <c:ser>
          <c:idx val="5"/>
          <c:order val="6"/>
          <c:tx>
            <c:strRef>
              <c:f>ControlCharts!$F$136</c:f>
              <c:strCache>
                <c:ptCount val="1"/>
                <c:pt idx="0">
                  <c:v>LSL</c:v>
                </c:pt>
              </c:strCache>
            </c:strRef>
          </c:tx>
          <c:spPr>
            <a:ln w="25400">
              <a:solidFill>
                <a:srgbClr val="FF0000"/>
              </a:solidFill>
              <a:prstDash val="dash"/>
            </a:ln>
          </c:spPr>
          <c:marker>
            <c:symbol val="none"/>
          </c:marker>
          <c:val>
            <c:numRef>
              <c:f>ControlCharts!$G$136:$AJ$136</c:f>
              <c:numCache>
                <c:formatCode>General</c:formatCode>
                <c:ptCount val="30"/>
                <c:pt idx="0">
                  <c:v>18000</c:v>
                </c:pt>
                <c:pt idx="1">
                  <c:v>18000</c:v>
                </c:pt>
                <c:pt idx="2">
                  <c:v>18000</c:v>
                </c:pt>
                <c:pt idx="3">
                  <c:v>18000</c:v>
                </c:pt>
                <c:pt idx="4">
                  <c:v>18000</c:v>
                </c:pt>
                <c:pt idx="5">
                  <c:v>18000</c:v>
                </c:pt>
                <c:pt idx="6">
                  <c:v>18000</c:v>
                </c:pt>
                <c:pt idx="7">
                  <c:v>18000</c:v>
                </c:pt>
                <c:pt idx="8">
                  <c:v>18000</c:v>
                </c:pt>
                <c:pt idx="9">
                  <c:v>18000</c:v>
                </c:pt>
                <c:pt idx="10">
                  <c:v>18000</c:v>
                </c:pt>
                <c:pt idx="11">
                  <c:v>18000</c:v>
                </c:pt>
                <c:pt idx="12">
                  <c:v>18000</c:v>
                </c:pt>
                <c:pt idx="13">
                  <c:v>18000</c:v>
                </c:pt>
                <c:pt idx="14">
                  <c:v>18000</c:v>
                </c:pt>
                <c:pt idx="15">
                  <c:v>18000</c:v>
                </c:pt>
                <c:pt idx="16">
                  <c:v>18000</c:v>
                </c:pt>
                <c:pt idx="17">
                  <c:v>18000</c:v>
                </c:pt>
                <c:pt idx="18">
                  <c:v>18000</c:v>
                </c:pt>
                <c:pt idx="19">
                  <c:v>18000</c:v>
                </c:pt>
                <c:pt idx="20">
                  <c:v>18000</c:v>
                </c:pt>
                <c:pt idx="21">
                  <c:v>18000</c:v>
                </c:pt>
                <c:pt idx="22">
                  <c:v>18000</c:v>
                </c:pt>
                <c:pt idx="23">
                  <c:v>18000</c:v>
                </c:pt>
                <c:pt idx="24">
                  <c:v>18000</c:v>
                </c:pt>
                <c:pt idx="25">
                  <c:v>18000</c:v>
                </c:pt>
                <c:pt idx="26">
                  <c:v>18000</c:v>
                </c:pt>
                <c:pt idx="27">
                  <c:v>18000</c:v>
                </c:pt>
                <c:pt idx="28">
                  <c:v>18000</c:v>
                </c:pt>
                <c:pt idx="29">
                  <c:v>18000</c:v>
                </c:pt>
              </c:numCache>
            </c:numRef>
          </c:val>
          <c:smooth val="0"/>
          <c:extLst>
            <c:ext xmlns:c16="http://schemas.microsoft.com/office/drawing/2014/chart" uri="{C3380CC4-5D6E-409C-BE32-E72D297353CC}">
              <c16:uniqueId val="{00000006-ABF1-4C50-97EF-12C692B57EEC}"/>
            </c:ext>
          </c:extLst>
        </c:ser>
        <c:dLbls>
          <c:showLegendKey val="0"/>
          <c:showVal val="0"/>
          <c:showCatName val="0"/>
          <c:showSerName val="0"/>
          <c:showPercent val="0"/>
          <c:showBubbleSize val="0"/>
        </c:dLbls>
        <c:smooth val="0"/>
        <c:axId val="162458656"/>
        <c:axId val="162459216"/>
      </c:lineChart>
      <c:catAx>
        <c:axId val="162458656"/>
        <c:scaling>
          <c:orientation val="minMax"/>
        </c:scaling>
        <c:delete val="0"/>
        <c:axPos val="b"/>
        <c:numFmt formatCode="General" sourceLinked="1"/>
        <c:majorTickMark val="out"/>
        <c:minorTickMark val="none"/>
        <c:tickLblPos val="nextTo"/>
        <c:crossAx val="162459216"/>
        <c:crosses val="autoZero"/>
        <c:auto val="1"/>
        <c:lblAlgn val="ctr"/>
        <c:lblOffset val="100"/>
        <c:noMultiLvlLbl val="0"/>
      </c:catAx>
      <c:valAx>
        <c:axId val="162459216"/>
        <c:scaling>
          <c:orientation val="minMax"/>
          <c:min val="15000"/>
        </c:scaling>
        <c:delete val="0"/>
        <c:axPos val="l"/>
        <c:majorGridlines>
          <c:spPr>
            <a:ln cmpd="sng">
              <a:solidFill>
                <a:schemeClr val="bg1">
                  <a:lumMod val="85000"/>
                </a:schemeClr>
              </a:solidFill>
              <a:prstDash val="sysDash"/>
            </a:ln>
          </c:spPr>
        </c:majorGridlines>
        <c:numFmt formatCode="General" sourceLinked="1"/>
        <c:majorTickMark val="in"/>
        <c:minorTickMark val="none"/>
        <c:tickLblPos val="nextTo"/>
        <c:crossAx val="162458656"/>
        <c:crosses val="autoZero"/>
        <c:crossBetween val="between"/>
      </c:valAx>
      <c:spPr>
        <a:noFill/>
        <a:ln w="25400">
          <a:noFill/>
        </a:ln>
      </c:spPr>
    </c:plotArea>
    <c:legend>
      <c:legendPos val="r"/>
      <c:layout>
        <c:manualLayout>
          <c:xMode val="edge"/>
          <c:yMode val="edge"/>
          <c:x val="0.91711534426875274"/>
          <c:y val="0.2014542145080162"/>
          <c:w val="7.631175793074807E-2"/>
          <c:h val="0.6611000869473358"/>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433098652363356E-2"/>
          <c:y val="4.0459336074581853E-2"/>
          <c:w val="0.85778735638139492"/>
          <c:h val="0.86824847992700205"/>
        </c:manualLayout>
      </c:layout>
      <c:lineChart>
        <c:grouping val="standard"/>
        <c:varyColors val="0"/>
        <c:ser>
          <c:idx val="0"/>
          <c:order val="0"/>
          <c:tx>
            <c:strRef>
              <c:f>ControlCharts!$F$139</c:f>
              <c:strCache>
                <c:ptCount val="1"/>
                <c:pt idx="0">
                  <c:v>UCL</c:v>
                </c:pt>
              </c:strCache>
            </c:strRef>
          </c:tx>
          <c:spPr>
            <a:ln w="25400">
              <a:solidFill>
                <a:srgbClr val="FF0000"/>
              </a:solidFill>
            </a:ln>
          </c:spPr>
          <c:marker>
            <c:symbol val="none"/>
          </c:marker>
          <c:val>
            <c:numRef>
              <c:f>ControlCharts!$G$139:$AJ$139</c:f>
              <c:numCache>
                <c:formatCode>0.00000</c:formatCode>
                <c:ptCount val="30"/>
                <c:pt idx="0">
                  <c:v>4673.2538461538461</c:v>
                </c:pt>
                <c:pt idx="1">
                  <c:v>4673.2538461538461</c:v>
                </c:pt>
                <c:pt idx="2">
                  <c:v>4673.2538461538461</c:v>
                </c:pt>
                <c:pt idx="3">
                  <c:v>4673.2538461538461</c:v>
                </c:pt>
                <c:pt idx="4">
                  <c:v>4673.2538461538461</c:v>
                </c:pt>
                <c:pt idx="5">
                  <c:v>4673.2538461538461</c:v>
                </c:pt>
                <c:pt idx="6">
                  <c:v>4673.2538461538461</c:v>
                </c:pt>
                <c:pt idx="7">
                  <c:v>4673.2538461538461</c:v>
                </c:pt>
                <c:pt idx="8">
                  <c:v>4673.2538461538461</c:v>
                </c:pt>
                <c:pt idx="9">
                  <c:v>4673.2538461538461</c:v>
                </c:pt>
                <c:pt idx="10">
                  <c:v>4673.2538461538461</c:v>
                </c:pt>
                <c:pt idx="11">
                  <c:v>4673.2538461538461</c:v>
                </c:pt>
                <c:pt idx="12">
                  <c:v>4673.2538461538461</c:v>
                </c:pt>
                <c:pt idx="13">
                  <c:v>4673.2538461538461</c:v>
                </c:pt>
                <c:pt idx="14">
                  <c:v>4673.2538461538461</c:v>
                </c:pt>
                <c:pt idx="15">
                  <c:v>4673.2538461538461</c:v>
                </c:pt>
                <c:pt idx="16">
                  <c:v>4673.2538461538461</c:v>
                </c:pt>
                <c:pt idx="17">
                  <c:v>4673.2538461538461</c:v>
                </c:pt>
                <c:pt idx="18">
                  <c:v>4673.2538461538461</c:v>
                </c:pt>
                <c:pt idx="19">
                  <c:v>4673.2538461538461</c:v>
                </c:pt>
                <c:pt idx="20">
                  <c:v>4673.2538461538461</c:v>
                </c:pt>
                <c:pt idx="21">
                  <c:v>4673.2538461538461</c:v>
                </c:pt>
                <c:pt idx="22">
                  <c:v>4673.2538461538461</c:v>
                </c:pt>
                <c:pt idx="23">
                  <c:v>4673.2538461538461</c:v>
                </c:pt>
                <c:pt idx="24">
                  <c:v>4673.2538461538461</c:v>
                </c:pt>
                <c:pt idx="25">
                  <c:v>4673.2538461538461</c:v>
                </c:pt>
                <c:pt idx="26">
                  <c:v>4673.2538461538461</c:v>
                </c:pt>
                <c:pt idx="27">
                  <c:v>4673.2538461538461</c:v>
                </c:pt>
                <c:pt idx="28">
                  <c:v>4673.2538461538461</c:v>
                </c:pt>
                <c:pt idx="29">
                  <c:v>4673.2538461538461</c:v>
                </c:pt>
              </c:numCache>
            </c:numRef>
          </c:val>
          <c:smooth val="0"/>
          <c:extLst>
            <c:ext xmlns:c16="http://schemas.microsoft.com/office/drawing/2014/chart" uri="{C3380CC4-5D6E-409C-BE32-E72D297353CC}">
              <c16:uniqueId val="{00000000-9E56-4C54-8F87-C3F741C171B8}"/>
            </c:ext>
          </c:extLst>
        </c:ser>
        <c:ser>
          <c:idx val="1"/>
          <c:order val="1"/>
          <c:tx>
            <c:strRef>
              <c:f>ControlCharts!$F$140</c:f>
              <c:strCache>
                <c:ptCount val="1"/>
                <c:pt idx="0">
                  <c:v>RANGE R</c:v>
                </c:pt>
              </c:strCache>
            </c:strRef>
          </c:tx>
          <c:spPr>
            <a:ln w="25400">
              <a:solidFill>
                <a:srgbClr val="0000FF"/>
              </a:solidFill>
            </a:ln>
          </c:spPr>
          <c:marker>
            <c:symbol val="x"/>
            <c:size val="6"/>
            <c:spPr>
              <a:solidFill>
                <a:srgbClr val="002060"/>
              </a:solidFill>
            </c:spPr>
          </c:marker>
          <c:val>
            <c:numRef>
              <c:f>ControlCharts!$G$140:$AJ$140</c:f>
              <c:numCache>
                <c:formatCode>General</c:formatCode>
                <c:ptCount val="30"/>
                <c:pt idx="0">
                  <c:v>1925</c:v>
                </c:pt>
                <c:pt idx="1">
                  <c:v>3125</c:v>
                </c:pt>
                <c:pt idx="2">
                  <c:v>2275</c:v>
                </c:pt>
                <c:pt idx="3">
                  <c:v>1675</c:v>
                </c:pt>
                <c:pt idx="4">
                  <c:v>2375</c:v>
                </c:pt>
                <c:pt idx="5">
                  <c:v>4475</c:v>
                </c:pt>
                <c:pt idx="6">
                  <c:v>3800</c:v>
                </c:pt>
                <c:pt idx="7">
                  <c:v>2750</c:v>
                </c:pt>
                <c:pt idx="8">
                  <c:v>1825</c:v>
                </c:pt>
                <c:pt idx="9">
                  <c:v>2800</c:v>
                </c:pt>
                <c:pt idx="10">
                  <c:v>2650</c:v>
                </c:pt>
                <c:pt idx="11">
                  <c:v>3925</c:v>
                </c:pt>
                <c:pt idx="12">
                  <c:v>3175</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numCache>
            </c:numRef>
          </c:val>
          <c:smooth val="0"/>
          <c:extLst>
            <c:ext xmlns:c16="http://schemas.microsoft.com/office/drawing/2014/chart" uri="{C3380CC4-5D6E-409C-BE32-E72D297353CC}">
              <c16:uniqueId val="{00000001-9E56-4C54-8F87-C3F741C171B8}"/>
            </c:ext>
          </c:extLst>
        </c:ser>
        <c:ser>
          <c:idx val="2"/>
          <c:order val="2"/>
          <c:tx>
            <c:strRef>
              <c:f>ControlCharts!$F$141</c:f>
              <c:strCache>
                <c:ptCount val="1"/>
                <c:pt idx="0">
                  <c:v>CL</c:v>
                </c:pt>
              </c:strCache>
            </c:strRef>
          </c:tx>
          <c:spPr>
            <a:ln w="25400">
              <a:solidFill>
                <a:srgbClr val="00B050"/>
              </a:solidFill>
            </a:ln>
          </c:spPr>
          <c:marker>
            <c:symbol val="none"/>
          </c:marker>
          <c:val>
            <c:numRef>
              <c:f>ControlCharts!$G$141:$AJ$141</c:f>
              <c:numCache>
                <c:formatCode>0.00000</c:formatCode>
                <c:ptCount val="30"/>
                <c:pt idx="0">
                  <c:v>2828.8461538461538</c:v>
                </c:pt>
                <c:pt idx="1">
                  <c:v>2828.8461538461538</c:v>
                </c:pt>
                <c:pt idx="2">
                  <c:v>2828.8461538461538</c:v>
                </c:pt>
                <c:pt idx="3">
                  <c:v>2828.8461538461538</c:v>
                </c:pt>
                <c:pt idx="4">
                  <c:v>2828.8461538461538</c:v>
                </c:pt>
                <c:pt idx="5">
                  <c:v>2828.8461538461538</c:v>
                </c:pt>
                <c:pt idx="6">
                  <c:v>2828.8461538461538</c:v>
                </c:pt>
                <c:pt idx="7">
                  <c:v>2828.8461538461538</c:v>
                </c:pt>
                <c:pt idx="8">
                  <c:v>2828.8461538461538</c:v>
                </c:pt>
                <c:pt idx="9">
                  <c:v>2828.8461538461538</c:v>
                </c:pt>
                <c:pt idx="10">
                  <c:v>2828.8461538461538</c:v>
                </c:pt>
                <c:pt idx="11">
                  <c:v>2828.8461538461538</c:v>
                </c:pt>
                <c:pt idx="12">
                  <c:v>2828.8461538461538</c:v>
                </c:pt>
                <c:pt idx="13">
                  <c:v>2828.8461538461538</c:v>
                </c:pt>
                <c:pt idx="14">
                  <c:v>2828.8461538461538</c:v>
                </c:pt>
                <c:pt idx="15">
                  <c:v>2828.8461538461538</c:v>
                </c:pt>
                <c:pt idx="16">
                  <c:v>2828.8461538461538</c:v>
                </c:pt>
                <c:pt idx="17">
                  <c:v>2828.8461538461538</c:v>
                </c:pt>
                <c:pt idx="18">
                  <c:v>2828.8461538461538</c:v>
                </c:pt>
                <c:pt idx="19">
                  <c:v>2828.8461538461538</c:v>
                </c:pt>
                <c:pt idx="20">
                  <c:v>2828.8461538461538</c:v>
                </c:pt>
                <c:pt idx="21">
                  <c:v>2828.8461538461538</c:v>
                </c:pt>
                <c:pt idx="22">
                  <c:v>2828.8461538461538</c:v>
                </c:pt>
                <c:pt idx="23">
                  <c:v>2828.8461538461538</c:v>
                </c:pt>
                <c:pt idx="24">
                  <c:v>2828.8461538461538</c:v>
                </c:pt>
                <c:pt idx="25">
                  <c:v>2828.8461538461538</c:v>
                </c:pt>
                <c:pt idx="26">
                  <c:v>2828.8461538461538</c:v>
                </c:pt>
                <c:pt idx="27">
                  <c:v>2828.8461538461538</c:v>
                </c:pt>
                <c:pt idx="28">
                  <c:v>2828.8461538461538</c:v>
                </c:pt>
                <c:pt idx="29">
                  <c:v>2828.8461538461538</c:v>
                </c:pt>
              </c:numCache>
            </c:numRef>
          </c:val>
          <c:smooth val="0"/>
          <c:extLst>
            <c:ext xmlns:c16="http://schemas.microsoft.com/office/drawing/2014/chart" uri="{C3380CC4-5D6E-409C-BE32-E72D297353CC}">
              <c16:uniqueId val="{00000002-9E56-4C54-8F87-C3F741C171B8}"/>
            </c:ext>
          </c:extLst>
        </c:ser>
        <c:ser>
          <c:idx val="3"/>
          <c:order val="3"/>
          <c:tx>
            <c:strRef>
              <c:f>ControlCharts!$F$142</c:f>
              <c:strCache>
                <c:ptCount val="1"/>
                <c:pt idx="0">
                  <c:v>LCL</c:v>
                </c:pt>
              </c:strCache>
            </c:strRef>
          </c:tx>
          <c:spPr>
            <a:ln w="25400">
              <a:solidFill>
                <a:srgbClr val="FF0000"/>
              </a:solidFill>
            </a:ln>
          </c:spPr>
          <c:marker>
            <c:symbol val="none"/>
          </c:marker>
          <c:val>
            <c:numRef>
              <c:f>ControlCharts!$G$142:$AJ$142</c:f>
              <c:numCache>
                <c:formatCode>0.00000</c:formatCode>
                <c:ptCount val="30"/>
                <c:pt idx="0">
                  <c:v>984.43846153846141</c:v>
                </c:pt>
                <c:pt idx="1">
                  <c:v>984.43846153846141</c:v>
                </c:pt>
                <c:pt idx="2">
                  <c:v>984.43846153846141</c:v>
                </c:pt>
                <c:pt idx="3">
                  <c:v>984.43846153846141</c:v>
                </c:pt>
                <c:pt idx="4">
                  <c:v>984.43846153846141</c:v>
                </c:pt>
                <c:pt idx="5">
                  <c:v>984.43846153846141</c:v>
                </c:pt>
                <c:pt idx="6">
                  <c:v>984.43846153846141</c:v>
                </c:pt>
                <c:pt idx="7">
                  <c:v>984.43846153846141</c:v>
                </c:pt>
                <c:pt idx="8">
                  <c:v>984.43846153846141</c:v>
                </c:pt>
                <c:pt idx="9">
                  <c:v>984.43846153846141</c:v>
                </c:pt>
                <c:pt idx="10">
                  <c:v>984.43846153846141</c:v>
                </c:pt>
                <c:pt idx="11">
                  <c:v>984.43846153846141</c:v>
                </c:pt>
                <c:pt idx="12">
                  <c:v>984.43846153846141</c:v>
                </c:pt>
                <c:pt idx="13">
                  <c:v>984.43846153846141</c:v>
                </c:pt>
                <c:pt idx="14">
                  <c:v>984.43846153846141</c:v>
                </c:pt>
                <c:pt idx="15">
                  <c:v>984.43846153846141</c:v>
                </c:pt>
                <c:pt idx="16">
                  <c:v>984.43846153846141</c:v>
                </c:pt>
                <c:pt idx="17">
                  <c:v>984.43846153846141</c:v>
                </c:pt>
                <c:pt idx="18">
                  <c:v>984.43846153846141</c:v>
                </c:pt>
                <c:pt idx="19">
                  <c:v>984.43846153846141</c:v>
                </c:pt>
                <c:pt idx="20">
                  <c:v>984.43846153846141</c:v>
                </c:pt>
                <c:pt idx="21">
                  <c:v>984.43846153846141</c:v>
                </c:pt>
                <c:pt idx="22">
                  <c:v>984.43846153846141</c:v>
                </c:pt>
                <c:pt idx="23">
                  <c:v>984.43846153846141</c:v>
                </c:pt>
                <c:pt idx="24">
                  <c:v>984.43846153846141</c:v>
                </c:pt>
                <c:pt idx="25">
                  <c:v>984.43846153846141</c:v>
                </c:pt>
                <c:pt idx="26">
                  <c:v>984.43846153846141</c:v>
                </c:pt>
                <c:pt idx="27">
                  <c:v>984.43846153846141</c:v>
                </c:pt>
                <c:pt idx="28">
                  <c:v>984.43846153846141</c:v>
                </c:pt>
                <c:pt idx="29">
                  <c:v>984.43846153846141</c:v>
                </c:pt>
              </c:numCache>
            </c:numRef>
          </c:val>
          <c:smooth val="0"/>
          <c:extLst>
            <c:ext xmlns:c16="http://schemas.microsoft.com/office/drawing/2014/chart" uri="{C3380CC4-5D6E-409C-BE32-E72D297353CC}">
              <c16:uniqueId val="{00000003-9E56-4C54-8F87-C3F741C171B8}"/>
            </c:ext>
          </c:extLst>
        </c:ser>
        <c:dLbls>
          <c:showLegendKey val="0"/>
          <c:showVal val="0"/>
          <c:showCatName val="0"/>
          <c:showSerName val="0"/>
          <c:showPercent val="0"/>
          <c:showBubbleSize val="0"/>
        </c:dLbls>
        <c:smooth val="0"/>
        <c:axId val="162980336"/>
        <c:axId val="162980896"/>
      </c:lineChart>
      <c:catAx>
        <c:axId val="162980336"/>
        <c:scaling>
          <c:orientation val="minMax"/>
        </c:scaling>
        <c:delete val="0"/>
        <c:axPos val="b"/>
        <c:numFmt formatCode="General" sourceLinked="1"/>
        <c:majorTickMark val="out"/>
        <c:minorTickMark val="none"/>
        <c:tickLblPos val="nextTo"/>
        <c:crossAx val="162980896"/>
        <c:crosses val="autoZero"/>
        <c:auto val="1"/>
        <c:lblAlgn val="ctr"/>
        <c:lblOffset val="100"/>
        <c:noMultiLvlLbl val="0"/>
      </c:catAx>
      <c:valAx>
        <c:axId val="162980896"/>
        <c:scaling>
          <c:orientation val="minMax"/>
        </c:scaling>
        <c:delete val="0"/>
        <c:axPos val="l"/>
        <c:majorGridlines>
          <c:spPr>
            <a:ln w="3175">
              <a:solidFill>
                <a:schemeClr val="bg1">
                  <a:lumMod val="85000"/>
                </a:schemeClr>
              </a:solidFill>
              <a:prstDash val="sysDash"/>
            </a:ln>
          </c:spPr>
        </c:majorGridlines>
        <c:numFmt formatCode="0.00000" sourceLinked="1"/>
        <c:majorTickMark val="out"/>
        <c:minorTickMark val="none"/>
        <c:tickLblPos val="nextTo"/>
        <c:crossAx val="162980336"/>
        <c:crosses val="autoZero"/>
        <c:crossBetween val="between"/>
      </c:valAx>
    </c:plotArea>
    <c:legend>
      <c:legendPos val="r"/>
      <c:layout>
        <c:manualLayout>
          <c:xMode val="edge"/>
          <c:yMode val="edge"/>
          <c:x val="0.91231365687132249"/>
          <c:y val="0.28439030227604528"/>
          <c:w val="8.4396840100869785E-2"/>
          <c:h val="0.34740348945743488"/>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177614</xdr:colOff>
      <xdr:row>29</xdr:row>
      <xdr:rowOff>62193</xdr:rowOff>
    </xdr:from>
    <xdr:to>
      <xdr:col>23</xdr:col>
      <xdr:colOff>537883</xdr:colOff>
      <xdr:row>48</xdr:row>
      <xdr:rowOff>129990</xdr:rowOff>
    </xdr:to>
    <xdr:graphicFrame macro="">
      <xdr:nvGraphicFramePr>
        <xdr:cNvPr id="2402" name="45 Gráfico">
          <a:extLst>
            <a:ext uri="{FF2B5EF4-FFF2-40B4-BE49-F238E27FC236}">
              <a16:creationId xmlns:a16="http://schemas.microsoft.com/office/drawing/2014/main" id="{00000000-0008-0000-0000-000062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168087</xdr:colOff>
      <xdr:row>49</xdr:row>
      <xdr:rowOff>55470</xdr:rowOff>
    </xdr:from>
    <xdr:to>
      <xdr:col>23</xdr:col>
      <xdr:colOff>560294</xdr:colOff>
      <xdr:row>66</xdr:row>
      <xdr:rowOff>22412</xdr:rowOff>
    </xdr:to>
    <xdr:graphicFrame macro="">
      <xdr:nvGraphicFramePr>
        <xdr:cNvPr id="2403" name="2 Gráfico">
          <a:extLst>
            <a:ext uri="{FF2B5EF4-FFF2-40B4-BE49-F238E27FC236}">
              <a16:creationId xmlns:a16="http://schemas.microsoft.com/office/drawing/2014/main" id="{00000000-0008-0000-0000-000063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562534</xdr:colOff>
      <xdr:row>37</xdr:row>
      <xdr:rowOff>66116</xdr:rowOff>
    </xdr:from>
    <xdr:to>
      <xdr:col>30</xdr:col>
      <xdr:colOff>134690</xdr:colOff>
      <xdr:row>46</xdr:row>
      <xdr:rowOff>119132</xdr:rowOff>
    </xdr:to>
    <xdr:pic>
      <xdr:nvPicPr>
        <xdr:cNvPr id="2" name="Imagen 1">
          <a:extLst>
            <a:ext uri="{FF2B5EF4-FFF2-40B4-BE49-F238E27FC236}">
              <a16:creationId xmlns:a16="http://schemas.microsoft.com/office/drawing/2014/main" id="{8F8D028C-174C-48A0-956D-D1E19636A836}"/>
            </a:ext>
          </a:extLst>
        </xdr:cNvPr>
        <xdr:cNvPicPr>
          <a:picLocks noChangeAspect="1"/>
        </xdr:cNvPicPr>
      </xdr:nvPicPr>
      <xdr:blipFill>
        <a:blip xmlns:r="http://schemas.openxmlformats.org/officeDocument/2006/relationships" r:embed="rId3"/>
        <a:stretch>
          <a:fillRect/>
        </a:stretch>
      </xdr:blipFill>
      <xdr:spPr>
        <a:xfrm>
          <a:off x="17059834" y="7190816"/>
          <a:ext cx="2724931" cy="1710366"/>
        </a:xfrm>
        <a:prstGeom prst="rect">
          <a:avLst/>
        </a:prstGeom>
      </xdr:spPr>
    </xdr:pic>
    <xdr:clientData/>
  </xdr:twoCellAnchor>
  <xdr:twoCellAnchor editAs="oneCell">
    <xdr:from>
      <xdr:col>25</xdr:col>
      <xdr:colOff>504265</xdr:colOff>
      <xdr:row>49</xdr:row>
      <xdr:rowOff>89648</xdr:rowOff>
    </xdr:from>
    <xdr:to>
      <xdr:col>31</xdr:col>
      <xdr:colOff>475787</xdr:colOff>
      <xdr:row>53</xdr:row>
      <xdr:rowOff>32410</xdr:rowOff>
    </xdr:to>
    <xdr:pic>
      <xdr:nvPicPr>
        <xdr:cNvPr id="3" name="Imagen 2">
          <a:extLst>
            <a:ext uri="{FF2B5EF4-FFF2-40B4-BE49-F238E27FC236}">
              <a16:creationId xmlns:a16="http://schemas.microsoft.com/office/drawing/2014/main" id="{93C55084-4727-44C4-ADF4-7A7E088141F9}"/>
            </a:ext>
          </a:extLst>
        </xdr:cNvPr>
        <xdr:cNvPicPr>
          <a:picLocks noChangeAspect="1"/>
        </xdr:cNvPicPr>
      </xdr:nvPicPr>
      <xdr:blipFill>
        <a:blip xmlns:r="http://schemas.openxmlformats.org/officeDocument/2006/relationships" r:embed="rId4"/>
        <a:stretch>
          <a:fillRect/>
        </a:stretch>
      </xdr:blipFill>
      <xdr:spPr>
        <a:xfrm>
          <a:off x="15352059" y="8863854"/>
          <a:ext cx="3714286" cy="704762"/>
        </a:xfrm>
        <a:prstGeom prst="rect">
          <a:avLst/>
        </a:prstGeom>
      </xdr:spPr>
    </xdr:pic>
    <xdr:clientData/>
  </xdr:twoCellAnchor>
  <xdr:twoCellAnchor editAs="oneCell">
    <xdr:from>
      <xdr:col>24</xdr:col>
      <xdr:colOff>504266</xdr:colOff>
      <xdr:row>53</xdr:row>
      <xdr:rowOff>145677</xdr:rowOff>
    </xdr:from>
    <xdr:to>
      <xdr:col>35</xdr:col>
      <xdr:colOff>440675</xdr:colOff>
      <xdr:row>62</xdr:row>
      <xdr:rowOff>147713</xdr:rowOff>
    </xdr:to>
    <xdr:pic>
      <xdr:nvPicPr>
        <xdr:cNvPr id="4" name="Imagen 3">
          <a:extLst>
            <a:ext uri="{FF2B5EF4-FFF2-40B4-BE49-F238E27FC236}">
              <a16:creationId xmlns:a16="http://schemas.microsoft.com/office/drawing/2014/main" id="{BB611F8F-8884-4416-BEFE-F2437E3E7C7E}"/>
            </a:ext>
          </a:extLst>
        </xdr:cNvPr>
        <xdr:cNvPicPr>
          <a:picLocks noChangeAspect="1"/>
        </xdr:cNvPicPr>
      </xdr:nvPicPr>
      <xdr:blipFill>
        <a:blip xmlns:r="http://schemas.openxmlformats.org/officeDocument/2006/relationships" r:embed="rId5"/>
        <a:stretch>
          <a:fillRect/>
        </a:stretch>
      </xdr:blipFill>
      <xdr:spPr>
        <a:xfrm>
          <a:off x="14746942" y="9681883"/>
          <a:ext cx="6704762" cy="1638095"/>
        </a:xfrm>
        <a:prstGeom prst="rect">
          <a:avLst/>
        </a:prstGeom>
      </xdr:spPr>
    </xdr:pic>
    <xdr:clientData/>
  </xdr:twoCellAnchor>
  <xdr:twoCellAnchor editAs="oneCell">
    <xdr:from>
      <xdr:col>35</xdr:col>
      <xdr:colOff>400050</xdr:colOff>
      <xdr:row>29</xdr:row>
      <xdr:rowOff>38100</xdr:rowOff>
    </xdr:from>
    <xdr:to>
      <xdr:col>47</xdr:col>
      <xdr:colOff>209550</xdr:colOff>
      <xdr:row>59</xdr:row>
      <xdr:rowOff>95250</xdr:rowOff>
    </xdr:to>
    <xdr:pic>
      <xdr:nvPicPr>
        <xdr:cNvPr id="10" name="Imagen 9">
          <a:extLst>
            <a:ext uri="{FF2B5EF4-FFF2-40B4-BE49-F238E27FC236}">
              <a16:creationId xmlns:a16="http://schemas.microsoft.com/office/drawing/2014/main" id="{6D31B457-BC35-48CC-B840-2410F9936140}"/>
            </a:ext>
          </a:extLst>
        </xdr:cNvPr>
        <xdr:cNvPicPr>
          <a:picLocks noChangeAspect="1"/>
        </xdr:cNvPicPr>
      </xdr:nvPicPr>
      <xdr:blipFill>
        <a:blip xmlns:r="http://schemas.openxmlformats.org/officeDocument/2006/relationships" r:embed="rId6"/>
        <a:stretch>
          <a:fillRect/>
        </a:stretch>
      </xdr:blipFill>
      <xdr:spPr>
        <a:xfrm>
          <a:off x="23098125" y="5867400"/>
          <a:ext cx="7124700" cy="5343525"/>
        </a:xfrm>
        <a:prstGeom prst="rect">
          <a:avLst/>
        </a:prstGeom>
      </xdr:spPr>
    </xdr:pic>
    <xdr:clientData/>
  </xdr:twoCellAnchor>
  <xdr:oneCellAnchor>
    <xdr:from>
      <xdr:col>36</xdr:col>
      <xdr:colOff>523874</xdr:colOff>
      <xdr:row>40</xdr:row>
      <xdr:rowOff>66675</xdr:rowOff>
    </xdr:from>
    <xdr:ext cx="828675" cy="476250"/>
    <xdr:sp macro="" textlink="">
      <xdr:nvSpPr>
        <xdr:cNvPr id="11" name="CuadroTexto 10">
          <a:extLst>
            <a:ext uri="{FF2B5EF4-FFF2-40B4-BE49-F238E27FC236}">
              <a16:creationId xmlns:a16="http://schemas.microsoft.com/office/drawing/2014/main" id="{7FF7547E-3971-4404-9F66-756E58DAA207}"/>
            </a:ext>
          </a:extLst>
        </xdr:cNvPr>
        <xdr:cNvSpPr txBox="1"/>
      </xdr:nvSpPr>
      <xdr:spPr>
        <a:xfrm>
          <a:off x="23831549" y="7762875"/>
          <a:ext cx="828675" cy="4762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50"/>
            <a:t>Within</a:t>
          </a:r>
        </a:p>
        <a:p>
          <a:r>
            <a:rPr lang="en-US" sz="1050"/>
            <a:t>Between</a:t>
          </a:r>
        </a:p>
        <a:p>
          <a:endParaRPr lang="en-US" sz="105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BL142"/>
  <sheetViews>
    <sheetView showGridLines="0" tabSelected="1" zoomScaleNormal="100" workbookViewId="0">
      <selection activeCell="BM38" sqref="BM38"/>
    </sheetView>
  </sheetViews>
  <sheetFormatPr baseColWidth="10" defaultColWidth="9.140625" defaultRowHeight="12.75" x14ac:dyDescent="0.2"/>
  <cols>
    <col min="1" max="1" width="2.140625" customWidth="1"/>
    <col min="2" max="2" width="15.140625" style="7" customWidth="1"/>
    <col min="3" max="3" width="11.42578125" customWidth="1"/>
    <col min="4" max="5" width="2.7109375" customWidth="1"/>
    <col min="6" max="6" width="16.140625" bestFit="1" customWidth="1"/>
    <col min="7" max="11" width="10.7109375" bestFit="1" customWidth="1"/>
    <col min="12" max="12" width="11.7109375" bestFit="1" customWidth="1"/>
    <col min="13" max="17" width="10.7109375" bestFit="1" customWidth="1"/>
    <col min="18" max="19" width="11.7109375" bestFit="1" customWidth="1"/>
    <col min="27" max="27" width="10.7109375" bestFit="1" customWidth="1"/>
  </cols>
  <sheetData>
    <row r="1" spans="2:64" ht="30.75" customHeight="1" x14ac:dyDescent="0.2"/>
    <row r="2" spans="2:64" ht="22.5" customHeight="1" x14ac:dyDescent="0.35">
      <c r="F2" s="54" t="s">
        <v>95</v>
      </c>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row>
    <row r="3" spans="2:64" ht="33" customHeight="1" x14ac:dyDescent="0.2">
      <c r="BF3" s="16" t="s">
        <v>48</v>
      </c>
      <c r="BG3" s="16" t="s">
        <v>49</v>
      </c>
      <c r="BH3" s="16" t="s">
        <v>50</v>
      </c>
      <c r="BI3" s="16" t="s">
        <v>51</v>
      </c>
      <c r="BJ3" s="16" t="s">
        <v>48</v>
      </c>
      <c r="BK3" s="16" t="s">
        <v>49</v>
      </c>
      <c r="BL3" s="16" t="s">
        <v>50</v>
      </c>
    </row>
    <row r="4" spans="2:64" ht="20.25" x14ac:dyDescent="0.3">
      <c r="B4" s="35"/>
      <c r="C4" s="30" t="s">
        <v>3</v>
      </c>
      <c r="D4" s="61"/>
      <c r="E4" s="62"/>
      <c r="F4" s="30" t="s">
        <v>4</v>
      </c>
      <c r="G4" s="30" t="s">
        <v>65</v>
      </c>
      <c r="H4" s="30" t="s">
        <v>66</v>
      </c>
      <c r="I4" s="30" t="s">
        <v>67</v>
      </c>
      <c r="J4" s="30" t="s">
        <v>68</v>
      </c>
      <c r="K4" s="30" t="s">
        <v>69</v>
      </c>
      <c r="L4" s="30" t="s">
        <v>70</v>
      </c>
      <c r="M4" s="30" t="s">
        <v>71</v>
      </c>
      <c r="N4" s="30" t="s">
        <v>72</v>
      </c>
      <c r="O4" s="30" t="s">
        <v>73</v>
      </c>
      <c r="P4" s="30" t="s">
        <v>74</v>
      </c>
      <c r="Q4" s="30" t="s">
        <v>75</v>
      </c>
      <c r="R4" s="30" t="s">
        <v>76</v>
      </c>
      <c r="S4" s="30" t="s">
        <v>77</v>
      </c>
      <c r="T4" s="30" t="s">
        <v>78</v>
      </c>
      <c r="U4" s="30" t="s">
        <v>79</v>
      </c>
      <c r="V4" s="30" t="s">
        <v>80</v>
      </c>
      <c r="W4" s="30" t="s">
        <v>81</v>
      </c>
      <c r="X4" s="30" t="s">
        <v>82</v>
      </c>
      <c r="Y4" s="30" t="s">
        <v>83</v>
      </c>
      <c r="Z4" s="30" t="s">
        <v>84</v>
      </c>
      <c r="AA4" s="30" t="s">
        <v>85</v>
      </c>
      <c r="AB4" s="30" t="s">
        <v>86</v>
      </c>
      <c r="AC4" s="30" t="s">
        <v>87</v>
      </c>
      <c r="AD4" s="30" t="s">
        <v>88</v>
      </c>
      <c r="AE4" s="30" t="s">
        <v>89</v>
      </c>
      <c r="AF4" s="30" t="s">
        <v>90</v>
      </c>
      <c r="AG4" s="30" t="s">
        <v>91</v>
      </c>
      <c r="AH4" s="30" t="s">
        <v>92</v>
      </c>
      <c r="AI4" s="30" t="s">
        <v>93</v>
      </c>
      <c r="AJ4" s="30" t="s">
        <v>94</v>
      </c>
      <c r="AV4" s="9"/>
      <c r="AW4" s="13" t="s">
        <v>10</v>
      </c>
      <c r="AX4" s="13" t="s">
        <v>110</v>
      </c>
      <c r="AY4" s="13" t="s">
        <v>11</v>
      </c>
      <c r="AZ4" s="13" t="s">
        <v>12</v>
      </c>
      <c r="BA4" s="13" t="s">
        <v>13</v>
      </c>
      <c r="BB4" s="13" t="s">
        <v>14</v>
      </c>
      <c r="BC4" s="13" t="s">
        <v>15</v>
      </c>
      <c r="BD4" s="13" t="s">
        <v>16</v>
      </c>
      <c r="BF4" s="17">
        <v>2</v>
      </c>
      <c r="BG4" s="17">
        <v>6</v>
      </c>
      <c r="BH4" s="18">
        <v>4.5</v>
      </c>
      <c r="BI4" s="17">
        <v>99.999660000000006</v>
      </c>
      <c r="BJ4" s="17">
        <v>2</v>
      </c>
      <c r="BK4" s="17">
        <v>6</v>
      </c>
      <c r="BL4" s="17">
        <v>4.5</v>
      </c>
    </row>
    <row r="5" spans="2:64" ht="15" x14ac:dyDescent="0.25">
      <c r="B5" s="65" t="s">
        <v>2</v>
      </c>
      <c r="C5" s="8"/>
      <c r="D5" s="63"/>
      <c r="E5" s="64"/>
      <c r="F5" s="14">
        <v>1</v>
      </c>
      <c r="G5" s="45">
        <v>21325</v>
      </c>
      <c r="H5" s="45">
        <v>21575</v>
      </c>
      <c r="I5" s="45">
        <v>20900</v>
      </c>
      <c r="J5" s="45">
        <v>20150</v>
      </c>
      <c r="K5" s="45">
        <v>19825</v>
      </c>
      <c r="L5" s="45">
        <v>19600</v>
      </c>
      <c r="M5" s="45">
        <v>21800</v>
      </c>
      <c r="N5" s="45">
        <v>23000</v>
      </c>
      <c r="O5" s="45">
        <v>21200</v>
      </c>
      <c r="P5" s="45">
        <v>21125</v>
      </c>
      <c r="Q5" s="44">
        <v>20900</v>
      </c>
      <c r="R5" s="46">
        <v>21125</v>
      </c>
      <c r="S5" s="46">
        <v>20025</v>
      </c>
      <c r="T5" s="43"/>
      <c r="U5" s="43"/>
      <c r="V5" s="43"/>
      <c r="W5" s="43"/>
      <c r="X5" s="43"/>
      <c r="Y5" s="43"/>
      <c r="Z5" s="43"/>
      <c r="AA5" s="43"/>
      <c r="AB5" s="43"/>
      <c r="AC5" s="43"/>
      <c r="AD5" s="43"/>
      <c r="AE5" s="43"/>
      <c r="AF5" s="43"/>
      <c r="AG5" s="43"/>
      <c r="AH5" s="43"/>
      <c r="AI5" s="43"/>
      <c r="AJ5" s="43"/>
      <c r="AV5" s="55" t="s">
        <v>17</v>
      </c>
      <c r="AW5" s="8">
        <v>2</v>
      </c>
      <c r="AX5" s="8">
        <v>0.79788499999999996</v>
      </c>
      <c r="AY5" s="8">
        <v>1.1279999999999999</v>
      </c>
      <c r="AZ5" s="8">
        <v>0</v>
      </c>
      <c r="BA5" s="8">
        <v>3.6859999999999999</v>
      </c>
      <c r="BB5" s="8">
        <v>0</v>
      </c>
      <c r="BC5" s="8">
        <v>3.2669999999999999</v>
      </c>
      <c r="BD5" s="8">
        <v>1.88</v>
      </c>
      <c r="BF5" s="17">
        <v>5</v>
      </c>
      <c r="BG5" s="17">
        <v>5.9</v>
      </c>
      <c r="BH5" s="18">
        <v>4.4000000000000004</v>
      </c>
      <c r="BI5" s="17">
        <v>99.999539999999996</v>
      </c>
      <c r="BJ5" s="17">
        <v>5</v>
      </c>
      <c r="BK5" s="17">
        <v>5.9</v>
      </c>
      <c r="BL5" s="17">
        <v>4.4000000000000004</v>
      </c>
    </row>
    <row r="6" spans="2:64" ht="15" x14ac:dyDescent="0.25">
      <c r="B6" s="66"/>
      <c r="C6" s="8"/>
      <c r="D6" s="64"/>
      <c r="E6" s="64"/>
      <c r="F6" s="14">
        <v>2</v>
      </c>
      <c r="G6" s="45">
        <v>21475</v>
      </c>
      <c r="H6" s="45">
        <v>21325</v>
      </c>
      <c r="I6" s="45">
        <v>20650</v>
      </c>
      <c r="J6" s="45">
        <v>19725</v>
      </c>
      <c r="K6" s="45">
        <v>19225</v>
      </c>
      <c r="L6" s="45">
        <v>18950</v>
      </c>
      <c r="M6" s="45">
        <v>22650</v>
      </c>
      <c r="N6" s="45">
        <v>22300</v>
      </c>
      <c r="O6" s="45">
        <v>21425</v>
      </c>
      <c r="P6" s="45">
        <v>21500</v>
      </c>
      <c r="Q6" s="44">
        <v>22275</v>
      </c>
      <c r="R6" s="46">
        <v>21250</v>
      </c>
      <c r="S6" s="46">
        <v>21350</v>
      </c>
      <c r="T6" s="43"/>
      <c r="U6" s="43"/>
      <c r="V6" s="43"/>
      <c r="W6" s="43"/>
      <c r="X6" s="43"/>
      <c r="Y6" s="43"/>
      <c r="Z6" s="43"/>
      <c r="AA6" s="43"/>
      <c r="AB6" s="43"/>
      <c r="AC6" s="43"/>
      <c r="AD6" s="43"/>
      <c r="AE6" s="43"/>
      <c r="AF6" s="43"/>
      <c r="AG6" s="43"/>
      <c r="AH6" s="43"/>
      <c r="AI6" s="43"/>
      <c r="AJ6" s="43"/>
      <c r="AV6" s="56"/>
      <c r="AW6" s="8">
        <v>3</v>
      </c>
      <c r="AX6" s="8">
        <v>0.88622699999999999</v>
      </c>
      <c r="AY6" s="8">
        <v>1.6930000000000001</v>
      </c>
      <c r="AZ6" s="8">
        <v>0</v>
      </c>
      <c r="BA6" s="8">
        <v>4.3579999999999997</v>
      </c>
      <c r="BB6" s="8">
        <v>0</v>
      </c>
      <c r="BC6" s="8">
        <v>2.5750000000000002</v>
      </c>
      <c r="BD6" s="8">
        <v>1.0229999999999999</v>
      </c>
      <c r="BF6" s="17">
        <v>9</v>
      </c>
      <c r="BG6" s="17">
        <v>5.8</v>
      </c>
      <c r="BH6" s="18">
        <v>4.3</v>
      </c>
      <c r="BI6" s="17">
        <v>99.99915</v>
      </c>
      <c r="BJ6" s="17">
        <v>9</v>
      </c>
      <c r="BK6" s="17">
        <v>5.8</v>
      </c>
      <c r="BL6" s="17">
        <v>4.3</v>
      </c>
    </row>
    <row r="7" spans="2:64" ht="15" x14ac:dyDescent="0.25">
      <c r="B7" s="66"/>
      <c r="C7" s="8"/>
      <c r="D7" s="64"/>
      <c r="E7" s="64"/>
      <c r="F7" s="14">
        <v>3</v>
      </c>
      <c r="G7" s="45">
        <v>20300</v>
      </c>
      <c r="H7" s="45">
        <v>21350</v>
      </c>
      <c r="I7" s="45">
        <v>20575</v>
      </c>
      <c r="J7" s="45">
        <v>20725</v>
      </c>
      <c r="K7" s="45">
        <v>19725</v>
      </c>
      <c r="L7" s="45">
        <v>18750</v>
      </c>
      <c r="M7" s="45">
        <v>21550</v>
      </c>
      <c r="N7" s="45">
        <v>22950</v>
      </c>
      <c r="O7" s="45">
        <v>21550</v>
      </c>
      <c r="P7" s="45">
        <v>20850</v>
      </c>
      <c r="Q7" s="44">
        <v>21800</v>
      </c>
      <c r="R7" s="46">
        <v>20825</v>
      </c>
      <c r="S7" s="46">
        <v>20350</v>
      </c>
      <c r="T7" s="43"/>
      <c r="U7" s="43"/>
      <c r="V7" s="43"/>
      <c r="W7" s="43"/>
      <c r="X7" s="43"/>
      <c r="Y7" s="43"/>
      <c r="Z7" s="43"/>
      <c r="AA7" s="43"/>
      <c r="AB7" s="43"/>
      <c r="AC7" s="43"/>
      <c r="AD7" s="43"/>
      <c r="AE7" s="43"/>
      <c r="AF7" s="43"/>
      <c r="AG7" s="43"/>
      <c r="AH7" s="43"/>
      <c r="AI7" s="43"/>
      <c r="AJ7" s="43"/>
      <c r="AV7" s="56"/>
      <c r="AW7" s="8">
        <v>4</v>
      </c>
      <c r="AX7" s="8">
        <v>0.92131799999999997</v>
      </c>
      <c r="AY7" s="8">
        <v>2.0590000000000002</v>
      </c>
      <c r="AZ7" s="8">
        <v>0</v>
      </c>
      <c r="BA7" s="8">
        <v>4.6980000000000004</v>
      </c>
      <c r="BB7" s="8">
        <v>0</v>
      </c>
      <c r="BC7" s="8">
        <v>2.282</v>
      </c>
      <c r="BD7" s="8">
        <v>0.72899999999999998</v>
      </c>
      <c r="BF7" s="17">
        <v>13</v>
      </c>
      <c r="BG7" s="17">
        <v>5.7</v>
      </c>
      <c r="BH7" s="18">
        <v>4.2</v>
      </c>
      <c r="BI7" s="17">
        <v>99.998699999999999</v>
      </c>
      <c r="BJ7" s="17">
        <v>13</v>
      </c>
      <c r="BK7" s="17">
        <v>5.7</v>
      </c>
      <c r="BL7" s="17">
        <v>4.2</v>
      </c>
    </row>
    <row r="8" spans="2:64" ht="15" customHeight="1" x14ac:dyDescent="0.25">
      <c r="B8" s="66"/>
      <c r="C8" s="8"/>
      <c r="D8" s="64"/>
      <c r="E8" s="64"/>
      <c r="F8" s="14">
        <v>4</v>
      </c>
      <c r="G8" s="45">
        <v>22100</v>
      </c>
      <c r="H8" s="45">
        <v>21425</v>
      </c>
      <c r="I8" s="45">
        <v>20725</v>
      </c>
      <c r="J8" s="45">
        <v>20075</v>
      </c>
      <c r="K8" s="45">
        <v>19950</v>
      </c>
      <c r="L8" s="45">
        <v>20225</v>
      </c>
      <c r="M8" s="45">
        <v>22275</v>
      </c>
      <c r="N8" s="45">
        <v>21375</v>
      </c>
      <c r="O8" s="45">
        <v>22025</v>
      </c>
      <c r="P8" s="45">
        <v>21375</v>
      </c>
      <c r="Q8" s="44">
        <v>22225</v>
      </c>
      <c r="R8" s="46">
        <v>20900</v>
      </c>
      <c r="S8" s="46">
        <v>20975</v>
      </c>
      <c r="T8" s="43"/>
      <c r="U8" s="43"/>
      <c r="V8" s="43"/>
      <c r="W8" s="43"/>
      <c r="X8" s="43"/>
      <c r="Y8" s="43"/>
      <c r="Z8" s="43"/>
      <c r="AA8" s="43"/>
      <c r="AB8" s="43"/>
      <c r="AC8" s="43"/>
      <c r="AD8" s="43"/>
      <c r="AE8" s="43"/>
      <c r="AF8" s="43"/>
      <c r="AG8" s="43"/>
      <c r="AH8" s="43"/>
      <c r="AI8" s="43"/>
      <c r="AJ8" s="43"/>
      <c r="AV8" s="56"/>
      <c r="AW8" s="8">
        <v>5</v>
      </c>
      <c r="AX8" s="8">
        <v>0.93998599999999999</v>
      </c>
      <c r="AY8" s="8">
        <v>2.3260000000000001</v>
      </c>
      <c r="AZ8" s="8">
        <v>0</v>
      </c>
      <c r="BA8" s="8">
        <v>4.9180000000000001</v>
      </c>
      <c r="BB8" s="8">
        <v>0</v>
      </c>
      <c r="BC8" s="8">
        <v>2.1150000000000002</v>
      </c>
      <c r="BD8" s="8">
        <v>0.57699999999999996</v>
      </c>
      <c r="BF8" s="17">
        <v>21</v>
      </c>
      <c r="BG8" s="17">
        <v>5.6</v>
      </c>
      <c r="BH8" s="18">
        <v>4.0999999999999996</v>
      </c>
      <c r="BI8" s="17">
        <v>99.997900000000001</v>
      </c>
      <c r="BJ8" s="17">
        <v>21</v>
      </c>
      <c r="BK8" s="17">
        <v>5.6</v>
      </c>
      <c r="BL8" s="17">
        <v>4.0999999999999996</v>
      </c>
    </row>
    <row r="9" spans="2:64" ht="15" x14ac:dyDescent="0.25">
      <c r="B9" s="66"/>
      <c r="C9" s="8"/>
      <c r="D9" s="64"/>
      <c r="E9" s="64"/>
      <c r="F9" s="14">
        <v>5</v>
      </c>
      <c r="G9" s="45">
        <v>22100</v>
      </c>
      <c r="H9" s="45">
        <v>22150</v>
      </c>
      <c r="I9" s="45">
        <v>19125</v>
      </c>
      <c r="J9" s="45">
        <v>19450</v>
      </c>
      <c r="K9" s="45">
        <v>19375</v>
      </c>
      <c r="L9" s="45">
        <v>20325</v>
      </c>
      <c r="M9" s="45">
        <v>21750</v>
      </c>
      <c r="N9" s="45">
        <v>22600</v>
      </c>
      <c r="O9" s="45">
        <v>20575</v>
      </c>
      <c r="P9" s="45">
        <v>22575</v>
      </c>
      <c r="Q9" s="44">
        <v>22925</v>
      </c>
      <c r="R9" s="46">
        <v>24100</v>
      </c>
      <c r="S9" s="46">
        <v>19400</v>
      </c>
      <c r="T9" s="43"/>
      <c r="U9" s="43"/>
      <c r="V9" s="43"/>
      <c r="W9" s="43"/>
      <c r="X9" s="43"/>
      <c r="Y9" s="43"/>
      <c r="Z9" s="43"/>
      <c r="AA9" s="43"/>
      <c r="AB9" s="43"/>
      <c r="AC9" s="43"/>
      <c r="AD9" s="43"/>
      <c r="AE9" s="43"/>
      <c r="AF9" s="43"/>
      <c r="AG9" s="43"/>
      <c r="AH9" s="43"/>
      <c r="AI9" s="43"/>
      <c r="AJ9" s="43"/>
      <c r="AV9" s="56"/>
      <c r="AW9" s="11">
        <v>6</v>
      </c>
      <c r="AX9" s="11">
        <v>0.95153299999999996</v>
      </c>
      <c r="AY9" s="11">
        <v>2.5339999999999998</v>
      </c>
      <c r="AZ9" s="11">
        <v>0</v>
      </c>
      <c r="BA9" s="11">
        <v>5.0780000000000003</v>
      </c>
      <c r="BB9" s="11">
        <v>0</v>
      </c>
      <c r="BC9" s="11">
        <v>2.004</v>
      </c>
      <c r="BD9" s="11">
        <v>0.48299999999999998</v>
      </c>
      <c r="BF9" s="17">
        <v>32</v>
      </c>
      <c r="BG9" s="17">
        <v>5.5</v>
      </c>
      <c r="BH9" s="18">
        <v>4</v>
      </c>
      <c r="BI9" s="17">
        <v>99.996799999999993</v>
      </c>
      <c r="BJ9" s="17">
        <v>32</v>
      </c>
      <c r="BK9" s="17">
        <v>5.5</v>
      </c>
      <c r="BL9" s="17">
        <v>4</v>
      </c>
    </row>
    <row r="10" spans="2:64" ht="15" x14ac:dyDescent="0.25">
      <c r="B10" s="66"/>
      <c r="C10" s="8"/>
      <c r="D10" s="64"/>
      <c r="E10" s="64"/>
      <c r="F10" s="14">
        <v>6</v>
      </c>
      <c r="G10" s="45">
        <v>21100</v>
      </c>
      <c r="H10" s="45">
        <v>21150</v>
      </c>
      <c r="I10" s="45">
        <v>21150</v>
      </c>
      <c r="J10" s="45">
        <v>19725</v>
      </c>
      <c r="K10" s="45">
        <v>19675</v>
      </c>
      <c r="L10" s="45">
        <v>19900</v>
      </c>
      <c r="M10" s="45">
        <v>21800</v>
      </c>
      <c r="N10" s="45">
        <v>21200</v>
      </c>
      <c r="O10" s="45">
        <v>21050</v>
      </c>
      <c r="P10" s="45">
        <v>22200</v>
      </c>
      <c r="Q10" s="44">
        <v>22200</v>
      </c>
      <c r="R10" s="46">
        <v>24025</v>
      </c>
      <c r="S10" s="46">
        <v>19475</v>
      </c>
      <c r="T10" s="43"/>
      <c r="U10" s="43"/>
      <c r="V10" s="43"/>
      <c r="W10" s="43"/>
      <c r="X10" s="43"/>
      <c r="Y10" s="43"/>
      <c r="Z10" s="43"/>
      <c r="AA10" s="43"/>
      <c r="AB10" s="43"/>
      <c r="AC10" s="43"/>
      <c r="AD10" s="43"/>
      <c r="AE10" s="43"/>
      <c r="AF10" s="43"/>
      <c r="AG10" s="43"/>
      <c r="AH10" s="43"/>
      <c r="AI10" s="43"/>
      <c r="AJ10" s="43"/>
      <c r="AV10" s="56"/>
      <c r="AW10" s="11">
        <v>7</v>
      </c>
      <c r="AX10" s="11">
        <v>0.95936900000000003</v>
      </c>
      <c r="AY10" s="11">
        <v>2.7040000000000002</v>
      </c>
      <c r="AZ10" s="11">
        <v>0.20499999999999999</v>
      </c>
      <c r="BA10" s="11">
        <v>5.2030000000000003</v>
      </c>
      <c r="BB10" s="11">
        <v>7.5999999999999998E-2</v>
      </c>
      <c r="BC10" s="11">
        <v>1.9239999999999999</v>
      </c>
      <c r="BD10" s="11">
        <v>0.41899999999999998</v>
      </c>
      <c r="BF10" s="17">
        <v>48</v>
      </c>
      <c r="BG10" s="17">
        <v>5.4</v>
      </c>
      <c r="BH10" s="18">
        <v>3.9</v>
      </c>
      <c r="BI10" s="17">
        <v>99.995000000000005</v>
      </c>
      <c r="BJ10" s="17">
        <v>48</v>
      </c>
      <c r="BK10" s="17">
        <v>5.4</v>
      </c>
      <c r="BL10" s="17">
        <v>3.9</v>
      </c>
    </row>
    <row r="11" spans="2:64" ht="15" x14ac:dyDescent="0.25">
      <c r="B11" s="66"/>
      <c r="C11" s="8"/>
      <c r="D11" s="64"/>
      <c r="E11" s="64"/>
      <c r="F11" s="14">
        <v>7</v>
      </c>
      <c r="G11" s="45">
        <v>21350</v>
      </c>
      <c r="H11" s="45">
        <v>21350</v>
      </c>
      <c r="I11" s="45">
        <v>20625</v>
      </c>
      <c r="J11" s="45">
        <v>19050</v>
      </c>
      <c r="K11" s="45">
        <v>19325</v>
      </c>
      <c r="L11" s="45">
        <v>20000</v>
      </c>
      <c r="M11" s="45">
        <v>21700</v>
      </c>
      <c r="N11" s="45">
        <v>20525</v>
      </c>
      <c r="O11" s="45">
        <v>21050</v>
      </c>
      <c r="P11" s="45">
        <v>21525</v>
      </c>
      <c r="Q11" s="44">
        <v>23075</v>
      </c>
      <c r="R11" s="46">
        <v>24475</v>
      </c>
      <c r="S11" s="46">
        <v>19950</v>
      </c>
      <c r="T11" s="43"/>
      <c r="U11" s="43"/>
      <c r="V11" s="43"/>
      <c r="W11" s="43"/>
      <c r="X11" s="43"/>
      <c r="Y11" s="43"/>
      <c r="Z11" s="43"/>
      <c r="AA11" s="43"/>
      <c r="AB11" s="43"/>
      <c r="AC11" s="43"/>
      <c r="AD11" s="43"/>
      <c r="AE11" s="43"/>
      <c r="AF11" s="43"/>
      <c r="AG11" s="43"/>
      <c r="AH11" s="43"/>
      <c r="AI11" s="43"/>
      <c r="AJ11" s="43"/>
      <c r="AV11" s="56"/>
      <c r="AW11" s="11">
        <v>8</v>
      </c>
      <c r="AX11" s="11">
        <v>0.96503000000000005</v>
      </c>
      <c r="AY11" s="11">
        <v>2.847</v>
      </c>
      <c r="AZ11" s="11">
        <v>0.38700000000000001</v>
      </c>
      <c r="BA11" s="11">
        <v>5.3070000000000004</v>
      </c>
      <c r="BB11" s="11">
        <v>0.13600000000000001</v>
      </c>
      <c r="BC11" s="11">
        <v>1.8640000000000001</v>
      </c>
      <c r="BD11" s="11">
        <v>0.373</v>
      </c>
      <c r="BF11" s="17">
        <v>72</v>
      </c>
      <c r="BG11" s="17">
        <v>5.3</v>
      </c>
      <c r="BH11" s="18">
        <v>3.8</v>
      </c>
      <c r="BI11" s="17">
        <v>99.992999999999995</v>
      </c>
      <c r="BJ11" s="17">
        <v>72</v>
      </c>
      <c r="BK11" s="17">
        <v>5.3</v>
      </c>
      <c r="BL11" s="17">
        <v>3.8</v>
      </c>
    </row>
    <row r="12" spans="2:64" ht="15" x14ac:dyDescent="0.25">
      <c r="B12" s="66"/>
      <c r="C12" s="8"/>
      <c r="D12" s="64"/>
      <c r="E12" s="64"/>
      <c r="F12" s="14">
        <v>8</v>
      </c>
      <c r="G12" s="45">
        <v>21825</v>
      </c>
      <c r="H12" s="45">
        <v>21600</v>
      </c>
      <c r="I12" s="45">
        <v>19950</v>
      </c>
      <c r="J12" s="45">
        <v>19825</v>
      </c>
      <c r="K12" s="45">
        <v>20975</v>
      </c>
      <c r="L12" s="45">
        <v>20725</v>
      </c>
      <c r="M12" s="45">
        <v>21425</v>
      </c>
      <c r="N12" s="45">
        <v>21550</v>
      </c>
      <c r="O12" s="45">
        <v>20550</v>
      </c>
      <c r="P12" s="45">
        <v>22950</v>
      </c>
      <c r="Q12" s="44">
        <v>23550</v>
      </c>
      <c r="R12" s="46">
        <v>24100</v>
      </c>
      <c r="S12" s="46">
        <v>19350</v>
      </c>
      <c r="T12" s="43"/>
      <c r="U12" s="43"/>
      <c r="V12" s="43"/>
      <c r="W12" s="43"/>
      <c r="X12" s="43"/>
      <c r="Y12" s="43"/>
      <c r="Z12" s="43"/>
      <c r="AA12" s="43"/>
      <c r="AB12" s="43"/>
      <c r="AC12" s="43"/>
      <c r="AD12" s="43"/>
      <c r="AE12" s="43"/>
      <c r="AF12" s="43"/>
      <c r="AG12" s="43"/>
      <c r="AH12" s="43"/>
      <c r="AI12" s="43"/>
      <c r="AJ12" s="43"/>
      <c r="AV12" s="56"/>
      <c r="AW12" s="11">
        <v>9</v>
      </c>
      <c r="AX12" s="11">
        <v>0.96931100000000003</v>
      </c>
      <c r="AY12" s="11">
        <v>2.97</v>
      </c>
      <c r="AZ12" s="11">
        <v>0.54600000000000004</v>
      </c>
      <c r="BA12" s="11">
        <v>5.3940000000000001</v>
      </c>
      <c r="BB12" s="11">
        <v>0.184</v>
      </c>
      <c r="BC12" s="11">
        <v>1.8160000000000001</v>
      </c>
      <c r="BD12" s="11">
        <v>0.33700000000000002</v>
      </c>
      <c r="BF12" s="17">
        <v>108</v>
      </c>
      <c r="BG12" s="17">
        <v>5.2</v>
      </c>
      <c r="BH12" s="18">
        <v>3.7</v>
      </c>
      <c r="BI12" s="17">
        <v>99.989000000000004</v>
      </c>
      <c r="BJ12" s="17">
        <v>108</v>
      </c>
      <c r="BK12" s="17">
        <v>5.2</v>
      </c>
      <c r="BL12" s="17">
        <v>3.7</v>
      </c>
    </row>
    <row r="13" spans="2:64" ht="15" x14ac:dyDescent="0.25">
      <c r="B13" s="66"/>
      <c r="C13" s="8"/>
      <c r="D13" s="64"/>
      <c r="E13" s="64"/>
      <c r="F13" s="14">
        <v>9</v>
      </c>
      <c r="G13" s="45">
        <v>21075</v>
      </c>
      <c r="H13" s="45">
        <v>21200</v>
      </c>
      <c r="I13" s="45">
        <v>20250</v>
      </c>
      <c r="J13" s="45">
        <v>20025</v>
      </c>
      <c r="K13" s="45">
        <v>20675</v>
      </c>
      <c r="L13" s="45">
        <v>21675</v>
      </c>
      <c r="M13" s="45">
        <v>21525</v>
      </c>
      <c r="N13" s="45">
        <v>20850</v>
      </c>
      <c r="O13" s="45">
        <v>20450</v>
      </c>
      <c r="P13" s="45">
        <v>21325</v>
      </c>
      <c r="Q13" s="44">
        <v>21200</v>
      </c>
      <c r="R13" s="46">
        <v>23750</v>
      </c>
      <c r="S13" s="46">
        <v>19600</v>
      </c>
      <c r="T13" s="43"/>
      <c r="U13" s="43"/>
      <c r="V13" s="43"/>
      <c r="W13" s="43"/>
      <c r="X13" s="43"/>
      <c r="Y13" s="43"/>
      <c r="Z13" s="43"/>
      <c r="AA13" s="43"/>
      <c r="AB13" s="43"/>
      <c r="AC13" s="43"/>
      <c r="AD13" s="43"/>
      <c r="AE13" s="43"/>
      <c r="AF13" s="43"/>
      <c r="AG13" s="43"/>
      <c r="AH13" s="43"/>
      <c r="AI13" s="43"/>
      <c r="AJ13" s="43"/>
      <c r="AV13" s="56"/>
      <c r="AW13" s="11">
        <v>10</v>
      </c>
      <c r="AX13" s="11">
        <v>0.97265900000000005</v>
      </c>
      <c r="AY13" s="11">
        <v>3.0779999999999998</v>
      </c>
      <c r="AZ13" s="11">
        <v>0.68700000000000006</v>
      </c>
      <c r="BA13" s="11">
        <v>5.4690000000000003</v>
      </c>
      <c r="BB13" s="11">
        <v>0.223</v>
      </c>
      <c r="BC13" s="11">
        <v>1.7769999999999999</v>
      </c>
      <c r="BD13" s="11">
        <v>0.308</v>
      </c>
      <c r="BF13" s="17">
        <v>159</v>
      </c>
      <c r="BG13" s="17">
        <v>5.0999999999999996</v>
      </c>
      <c r="BH13" s="18">
        <v>3.6</v>
      </c>
      <c r="BI13" s="17">
        <v>99.983999999999995</v>
      </c>
      <c r="BJ13" s="17">
        <v>159</v>
      </c>
      <c r="BK13" s="17">
        <v>5.0999999999999996</v>
      </c>
      <c r="BL13" s="17">
        <v>3.6</v>
      </c>
    </row>
    <row r="14" spans="2:64" ht="15" x14ac:dyDescent="0.25">
      <c r="B14" s="66"/>
      <c r="C14" s="8"/>
      <c r="D14" s="64"/>
      <c r="E14" s="64"/>
      <c r="F14" s="14">
        <v>10</v>
      </c>
      <c r="G14" s="45">
        <v>21850</v>
      </c>
      <c r="H14" s="45">
        <v>22050</v>
      </c>
      <c r="I14" s="45">
        <v>20650</v>
      </c>
      <c r="J14" s="45">
        <v>19950</v>
      </c>
      <c r="K14" s="45">
        <v>19975</v>
      </c>
      <c r="L14" s="45">
        <v>21850</v>
      </c>
      <c r="M14" s="45">
        <v>20850</v>
      </c>
      <c r="N14" s="45">
        <v>20650</v>
      </c>
      <c r="O14" s="45">
        <v>22275</v>
      </c>
      <c r="P14" s="45">
        <v>23650</v>
      </c>
      <c r="Q14" s="44">
        <v>21200</v>
      </c>
      <c r="R14" s="46">
        <v>20625</v>
      </c>
      <c r="S14" s="46">
        <v>21075</v>
      </c>
      <c r="T14" s="43"/>
      <c r="U14" s="43"/>
      <c r="V14" s="43"/>
      <c r="W14" s="43"/>
      <c r="X14" s="43"/>
      <c r="Y14" s="43"/>
      <c r="Z14" s="43"/>
      <c r="AA14" s="43"/>
      <c r="AB14" s="43"/>
      <c r="AC14" s="43"/>
      <c r="AD14" s="43"/>
      <c r="AE14" s="43"/>
      <c r="AF14" s="43"/>
      <c r="AG14" s="43"/>
      <c r="AH14" s="43"/>
      <c r="AI14" s="43"/>
      <c r="AJ14" s="43"/>
      <c r="AV14" s="56"/>
      <c r="AW14" s="12">
        <v>11</v>
      </c>
      <c r="AX14" s="12">
        <v>0.97535000000000005</v>
      </c>
      <c r="AY14" s="12">
        <v>3.173</v>
      </c>
      <c r="AZ14" s="12">
        <v>0.81200000000000006</v>
      </c>
      <c r="BA14" s="12">
        <v>5.5339999999999998</v>
      </c>
      <c r="BB14" s="12">
        <v>0.25600000000000001</v>
      </c>
      <c r="BC14" s="12">
        <v>1.744</v>
      </c>
      <c r="BD14" s="12">
        <v>0.28499999999999998</v>
      </c>
      <c r="BF14" s="17">
        <v>233</v>
      </c>
      <c r="BG14" s="17">
        <v>5</v>
      </c>
      <c r="BH14" s="18">
        <v>3.5</v>
      </c>
      <c r="BI14" s="17">
        <v>99.98</v>
      </c>
      <c r="BJ14" s="17">
        <v>233</v>
      </c>
      <c r="BK14" s="17">
        <v>5</v>
      </c>
      <c r="BL14" s="17">
        <v>3.5</v>
      </c>
    </row>
    <row r="15" spans="2:64" ht="15" x14ac:dyDescent="0.25">
      <c r="B15" s="66"/>
      <c r="C15" s="8"/>
      <c r="D15" s="64"/>
      <c r="E15" s="64"/>
      <c r="F15" s="14">
        <v>11</v>
      </c>
      <c r="G15" s="45">
        <v>21575</v>
      </c>
      <c r="H15" s="45">
        <v>21175</v>
      </c>
      <c r="I15" s="45">
        <v>21400</v>
      </c>
      <c r="J15" s="45">
        <v>20300</v>
      </c>
      <c r="K15" s="45">
        <v>20325</v>
      </c>
      <c r="L15" s="45">
        <v>21525</v>
      </c>
      <c r="M15" s="45">
        <v>20150</v>
      </c>
      <c r="N15" s="45">
        <v>20875</v>
      </c>
      <c r="O15" s="45">
        <v>21675</v>
      </c>
      <c r="P15" s="45">
        <v>22975</v>
      </c>
      <c r="Q15" s="44">
        <v>21275</v>
      </c>
      <c r="R15" s="46">
        <v>20675</v>
      </c>
      <c r="S15" s="46">
        <v>21475</v>
      </c>
      <c r="T15" s="43"/>
      <c r="U15" s="43"/>
      <c r="V15" s="43"/>
      <c r="W15" s="43"/>
      <c r="X15" s="43"/>
      <c r="Y15" s="43"/>
      <c r="Z15" s="43"/>
      <c r="AA15" s="43"/>
      <c r="AB15" s="43"/>
      <c r="AC15" s="43"/>
      <c r="AD15" s="43"/>
      <c r="AE15" s="43"/>
      <c r="AF15" s="43"/>
      <c r="AG15" s="43"/>
      <c r="AH15" s="43"/>
      <c r="AI15" s="43"/>
      <c r="AJ15" s="43"/>
      <c r="AV15" s="56"/>
      <c r="AW15" s="12">
        <v>12</v>
      </c>
      <c r="AX15" s="12">
        <v>0.97755899999999996</v>
      </c>
      <c r="AY15" s="12">
        <v>3.258</v>
      </c>
      <c r="AZ15" s="12">
        <v>0.92400000000000004</v>
      </c>
      <c r="BA15" s="12">
        <v>5.5919999999999996</v>
      </c>
      <c r="BB15" s="12">
        <v>0.28399999999999997</v>
      </c>
      <c r="BC15" s="12">
        <v>1.716</v>
      </c>
      <c r="BD15" s="12">
        <v>0.26600000000000001</v>
      </c>
      <c r="BF15" s="17">
        <v>337</v>
      </c>
      <c r="BG15" s="17">
        <v>4.9000000000000004</v>
      </c>
      <c r="BH15" s="18">
        <v>3.4</v>
      </c>
      <c r="BI15" s="17">
        <v>99.97</v>
      </c>
      <c r="BJ15" s="17">
        <v>337</v>
      </c>
      <c r="BK15" s="17">
        <v>4.9000000000000004</v>
      </c>
      <c r="BL15" s="17">
        <v>3.4</v>
      </c>
    </row>
    <row r="16" spans="2:64" ht="15" x14ac:dyDescent="0.25">
      <c r="B16" s="66"/>
      <c r="C16" s="8"/>
      <c r="D16" s="64"/>
      <c r="E16" s="64"/>
      <c r="F16" s="14">
        <v>12</v>
      </c>
      <c r="G16" s="45">
        <v>22225</v>
      </c>
      <c r="H16" s="45">
        <v>21925</v>
      </c>
      <c r="I16" s="45">
        <v>20325</v>
      </c>
      <c r="J16" s="45">
        <v>20500</v>
      </c>
      <c r="K16" s="45">
        <v>20000</v>
      </c>
      <c r="L16" s="45">
        <v>21875</v>
      </c>
      <c r="M16" s="45">
        <v>20450</v>
      </c>
      <c r="N16" s="45">
        <v>20250</v>
      </c>
      <c r="O16" s="45">
        <v>21000</v>
      </c>
      <c r="P16" s="45">
        <v>23325</v>
      </c>
      <c r="Q16" s="44">
        <v>21725</v>
      </c>
      <c r="R16" s="46">
        <v>20775</v>
      </c>
      <c r="S16" s="46">
        <v>21925</v>
      </c>
      <c r="T16" s="43"/>
      <c r="U16" s="43"/>
      <c r="V16" s="43"/>
      <c r="W16" s="43"/>
      <c r="X16" s="43"/>
      <c r="Y16" s="43"/>
      <c r="Z16" s="43"/>
      <c r="AA16" s="43"/>
      <c r="AB16" s="43"/>
      <c r="AC16" s="43"/>
      <c r="AD16" s="43"/>
      <c r="AE16" s="43"/>
      <c r="AF16" s="43"/>
      <c r="AG16" s="43"/>
      <c r="AH16" s="43"/>
      <c r="AI16" s="43"/>
      <c r="AJ16" s="43"/>
      <c r="AV16" s="56"/>
      <c r="AW16" s="12">
        <v>13</v>
      </c>
      <c r="AX16" s="12">
        <v>0.979406</v>
      </c>
      <c r="AY16" s="12">
        <v>3.3359999999999999</v>
      </c>
      <c r="AZ16" s="12">
        <v>1.026</v>
      </c>
      <c r="BA16" s="12">
        <v>5.6459999999999999</v>
      </c>
      <c r="BB16" s="12">
        <v>0.308</v>
      </c>
      <c r="BC16" s="12">
        <v>1.6919999999999999</v>
      </c>
      <c r="BD16" s="12">
        <v>0.249</v>
      </c>
      <c r="BF16" s="17">
        <v>483</v>
      </c>
      <c r="BG16" s="17">
        <v>4.8</v>
      </c>
      <c r="BH16" s="18">
        <v>3.3</v>
      </c>
      <c r="BI16" s="17">
        <v>99.95</v>
      </c>
      <c r="BJ16" s="17">
        <v>483</v>
      </c>
      <c r="BK16" s="17">
        <v>4.8</v>
      </c>
      <c r="BL16" s="17">
        <v>3.3</v>
      </c>
    </row>
    <row r="17" spans="2:64" ht="15" x14ac:dyDescent="0.25">
      <c r="B17" s="66"/>
      <c r="C17" s="8"/>
      <c r="D17" s="64"/>
      <c r="E17" s="64"/>
      <c r="F17" s="14">
        <v>13</v>
      </c>
      <c r="G17" s="45">
        <v>21775</v>
      </c>
      <c r="H17" s="45">
        <v>22875</v>
      </c>
      <c r="I17" s="45">
        <v>20450</v>
      </c>
      <c r="J17" s="45">
        <v>19775</v>
      </c>
      <c r="K17" s="45">
        <v>19750</v>
      </c>
      <c r="L17" s="45">
        <v>21550</v>
      </c>
      <c r="M17" s="45">
        <v>21475</v>
      </c>
      <c r="N17" s="45">
        <v>20800</v>
      </c>
      <c r="O17" s="45">
        <v>21425</v>
      </c>
      <c r="P17" s="45">
        <v>23475</v>
      </c>
      <c r="Q17" s="44">
        <v>21950</v>
      </c>
      <c r="R17" s="46">
        <v>21525</v>
      </c>
      <c r="S17" s="46">
        <v>21800</v>
      </c>
      <c r="T17" s="43"/>
      <c r="U17" s="43"/>
      <c r="V17" s="43"/>
      <c r="W17" s="43"/>
      <c r="X17" s="43"/>
      <c r="Y17" s="43"/>
      <c r="Z17" s="43"/>
      <c r="AA17" s="43"/>
      <c r="AB17" s="43"/>
      <c r="AC17" s="43"/>
      <c r="AD17" s="43"/>
      <c r="AE17" s="43"/>
      <c r="AF17" s="43"/>
      <c r="AG17" s="43"/>
      <c r="AH17" s="43"/>
      <c r="AI17" s="43"/>
      <c r="AJ17" s="43"/>
      <c r="AV17" s="56"/>
      <c r="AW17" s="12">
        <v>14</v>
      </c>
      <c r="AX17" s="12">
        <v>0.98097100000000004</v>
      </c>
      <c r="AY17" s="12">
        <v>3.407</v>
      </c>
      <c r="AZ17" s="12">
        <v>1.121</v>
      </c>
      <c r="BA17" s="12">
        <v>5.6929999999999996</v>
      </c>
      <c r="BB17" s="12">
        <v>0.32900000000000001</v>
      </c>
      <c r="BC17" s="12">
        <v>1.671</v>
      </c>
      <c r="BD17" s="12">
        <v>0.23499999999999999</v>
      </c>
      <c r="BF17" s="17">
        <v>687</v>
      </c>
      <c r="BG17" s="17">
        <v>4.7</v>
      </c>
      <c r="BH17" s="18">
        <v>3.2</v>
      </c>
      <c r="BI17" s="17">
        <v>99.93</v>
      </c>
      <c r="BJ17" s="17">
        <v>687</v>
      </c>
      <c r="BK17" s="17">
        <v>4.7</v>
      </c>
      <c r="BL17" s="17">
        <v>3.2</v>
      </c>
    </row>
    <row r="18" spans="2:64" ht="15" x14ac:dyDescent="0.25">
      <c r="B18" s="66"/>
      <c r="C18" s="8"/>
      <c r="D18" s="64"/>
      <c r="E18" s="64"/>
      <c r="F18" s="14">
        <v>14</v>
      </c>
      <c r="G18" s="45">
        <v>21800</v>
      </c>
      <c r="H18" s="45">
        <v>21775</v>
      </c>
      <c r="I18" s="45">
        <v>20150</v>
      </c>
      <c r="J18" s="45">
        <v>20025</v>
      </c>
      <c r="K18" s="45">
        <v>18600</v>
      </c>
      <c r="L18" s="45">
        <v>23225</v>
      </c>
      <c r="M18" s="45">
        <v>22775</v>
      </c>
      <c r="N18" s="45">
        <v>20825</v>
      </c>
      <c r="O18" s="45">
        <v>21100</v>
      </c>
      <c r="P18" s="45">
        <v>21950</v>
      </c>
      <c r="Q18" s="44">
        <v>22100</v>
      </c>
      <c r="R18" s="46">
        <v>20900</v>
      </c>
      <c r="S18" s="46">
        <v>22525</v>
      </c>
      <c r="T18" s="43"/>
      <c r="U18" s="43"/>
      <c r="V18" s="43"/>
      <c r="W18" s="43"/>
      <c r="X18" s="43"/>
      <c r="Y18" s="43"/>
      <c r="Z18" s="43"/>
      <c r="AA18" s="43"/>
      <c r="AB18" s="43"/>
      <c r="AC18" s="43"/>
      <c r="AD18" s="43"/>
      <c r="AE18" s="43"/>
      <c r="AF18" s="43"/>
      <c r="AG18" s="43"/>
      <c r="AH18" s="43"/>
      <c r="AI18" s="43"/>
      <c r="AJ18" s="43"/>
      <c r="AV18" s="56"/>
      <c r="AW18" s="12">
        <v>15</v>
      </c>
      <c r="AX18" s="12">
        <v>0.98231599999999997</v>
      </c>
      <c r="AY18" s="12">
        <v>3.472</v>
      </c>
      <c r="AZ18" s="12">
        <v>1.2070000000000001</v>
      </c>
      <c r="BA18" s="12">
        <v>5.7370000000000001</v>
      </c>
      <c r="BB18" s="12">
        <v>0.34799999999999998</v>
      </c>
      <c r="BC18" s="12">
        <v>1.6519999999999999</v>
      </c>
      <c r="BD18" s="12">
        <v>0.223</v>
      </c>
      <c r="BF18" s="17">
        <v>968</v>
      </c>
      <c r="BG18" s="17">
        <v>4.5999999999999996</v>
      </c>
      <c r="BH18" s="18">
        <v>3.1</v>
      </c>
      <c r="BI18" s="17">
        <v>99.9</v>
      </c>
      <c r="BJ18" s="17">
        <v>968</v>
      </c>
      <c r="BK18" s="17">
        <v>4.5999999999999996</v>
      </c>
      <c r="BL18" s="17">
        <v>3.1</v>
      </c>
    </row>
    <row r="19" spans="2:64" ht="15" x14ac:dyDescent="0.25">
      <c r="B19" s="67"/>
      <c r="C19" s="8"/>
      <c r="D19" s="64"/>
      <c r="E19" s="64"/>
      <c r="F19" s="14">
        <v>15</v>
      </c>
      <c r="G19" s="45">
        <v>21500</v>
      </c>
      <c r="H19" s="45">
        <v>19750</v>
      </c>
      <c r="I19" s="45">
        <v>20200</v>
      </c>
      <c r="J19" s="45">
        <v>20600</v>
      </c>
      <c r="K19" s="45">
        <v>19625</v>
      </c>
      <c r="L19" s="45">
        <v>22400</v>
      </c>
      <c r="M19" s="45">
        <v>23950</v>
      </c>
      <c r="N19" s="45">
        <v>21100</v>
      </c>
      <c r="O19" s="45">
        <v>21075</v>
      </c>
      <c r="P19" s="45">
        <v>22000</v>
      </c>
      <c r="Q19" s="44">
        <v>21525</v>
      </c>
      <c r="R19" s="46">
        <v>20550</v>
      </c>
      <c r="S19" s="46">
        <v>22050</v>
      </c>
      <c r="T19" s="43"/>
      <c r="U19" s="43"/>
      <c r="V19" s="43"/>
      <c r="W19" s="43"/>
      <c r="X19" s="43"/>
      <c r="Y19" s="43"/>
      <c r="Z19" s="43"/>
      <c r="AA19" s="43"/>
      <c r="AB19" s="43"/>
      <c r="AC19" s="43"/>
      <c r="AD19" s="43"/>
      <c r="AE19" s="43"/>
      <c r="AF19" s="43"/>
      <c r="AG19" s="43"/>
      <c r="AH19" s="43"/>
      <c r="AI19" s="43"/>
      <c r="AJ19" s="43"/>
      <c r="AV19" s="56"/>
      <c r="AW19" s="11">
        <v>20</v>
      </c>
      <c r="AX19" s="11">
        <v>0.98693399999999998</v>
      </c>
      <c r="AY19" s="11">
        <v>3.7349999999999999</v>
      </c>
      <c r="AZ19" s="11">
        <v>1.548</v>
      </c>
      <c r="BA19" s="11">
        <v>5.9219999999999997</v>
      </c>
      <c r="BB19" s="11">
        <v>0.41399999999999998</v>
      </c>
      <c r="BC19" s="11">
        <v>1.5860000000000001</v>
      </c>
      <c r="BD19" s="11">
        <v>0.18</v>
      </c>
      <c r="BF19" s="19">
        <v>1350</v>
      </c>
      <c r="BG19" s="17">
        <v>4.5</v>
      </c>
      <c r="BH19" s="18">
        <v>3</v>
      </c>
      <c r="BI19" s="17">
        <v>99.87</v>
      </c>
      <c r="BJ19" s="19">
        <v>1350</v>
      </c>
      <c r="BK19" s="17">
        <v>4.5</v>
      </c>
      <c r="BL19" s="17">
        <v>3</v>
      </c>
    </row>
    <row r="20" spans="2:64" x14ac:dyDescent="0.2">
      <c r="B20" s="22"/>
      <c r="C20" s="10"/>
      <c r="D20" s="10"/>
      <c r="E20" s="10"/>
      <c r="F20" s="14" t="s">
        <v>0</v>
      </c>
      <c r="G20" s="12">
        <f t="shared" ref="G20:AJ20" si="0">IF(COUNT(G5:G19)=0,"",SUM(G5:G19))</f>
        <v>323375</v>
      </c>
      <c r="H20" s="12">
        <f t="shared" si="0"/>
        <v>322675</v>
      </c>
      <c r="I20" s="12">
        <f t="shared" si="0"/>
        <v>307125</v>
      </c>
      <c r="J20" s="12">
        <f t="shared" si="0"/>
        <v>299900</v>
      </c>
      <c r="K20" s="12">
        <f t="shared" si="0"/>
        <v>297025</v>
      </c>
      <c r="L20" s="12">
        <f t="shared" si="0"/>
        <v>312575</v>
      </c>
      <c r="M20" s="12">
        <f t="shared" si="0"/>
        <v>326125</v>
      </c>
      <c r="N20" s="12">
        <f t="shared" si="0"/>
        <v>320850</v>
      </c>
      <c r="O20" s="12">
        <f t="shared" si="0"/>
        <v>318425</v>
      </c>
      <c r="P20" s="12">
        <f t="shared" si="0"/>
        <v>332800</v>
      </c>
      <c r="Q20" s="12">
        <f t="shared" si="0"/>
        <v>329925</v>
      </c>
      <c r="R20" s="12">
        <f t="shared" si="0"/>
        <v>329600</v>
      </c>
      <c r="S20" s="12">
        <f t="shared" si="0"/>
        <v>311325</v>
      </c>
      <c r="T20" s="12" t="str">
        <f t="shared" si="0"/>
        <v/>
      </c>
      <c r="U20" s="12" t="str">
        <f t="shared" si="0"/>
        <v/>
      </c>
      <c r="V20" s="12" t="str">
        <f t="shared" si="0"/>
        <v/>
      </c>
      <c r="W20" s="12" t="str">
        <f t="shared" si="0"/>
        <v/>
      </c>
      <c r="X20" s="12" t="str">
        <f t="shared" si="0"/>
        <v/>
      </c>
      <c r="Y20" s="12" t="str">
        <f t="shared" si="0"/>
        <v/>
      </c>
      <c r="Z20" s="12" t="str">
        <f t="shared" si="0"/>
        <v/>
      </c>
      <c r="AA20" s="12" t="str">
        <f t="shared" si="0"/>
        <v/>
      </c>
      <c r="AB20" s="12" t="str">
        <f t="shared" si="0"/>
        <v/>
      </c>
      <c r="AC20" s="12" t="str">
        <f t="shared" si="0"/>
        <v/>
      </c>
      <c r="AD20" s="12" t="str">
        <f t="shared" si="0"/>
        <v/>
      </c>
      <c r="AE20" s="12" t="str">
        <f t="shared" si="0"/>
        <v/>
      </c>
      <c r="AF20" s="12" t="str">
        <f t="shared" si="0"/>
        <v/>
      </c>
      <c r="AG20" s="12" t="str">
        <f t="shared" si="0"/>
        <v/>
      </c>
      <c r="AH20" s="12" t="str">
        <f t="shared" si="0"/>
        <v/>
      </c>
      <c r="AI20" s="12" t="str">
        <f t="shared" si="0"/>
        <v/>
      </c>
      <c r="AJ20" s="12" t="str">
        <f t="shared" si="0"/>
        <v/>
      </c>
      <c r="AV20" s="57"/>
      <c r="AW20" s="11">
        <v>25</v>
      </c>
      <c r="AX20" s="11">
        <v>0.98963999999999996</v>
      </c>
      <c r="AY20" s="11">
        <v>3.931</v>
      </c>
      <c r="AZ20" s="11">
        <v>1.804</v>
      </c>
      <c r="BA20" s="11">
        <v>6.0579999999999998</v>
      </c>
      <c r="BB20" s="11">
        <v>0.45900000000000002</v>
      </c>
      <c r="BC20" s="11">
        <v>1.5409999999999999</v>
      </c>
      <c r="BD20" s="11">
        <v>0.153</v>
      </c>
      <c r="BF20" s="19">
        <v>1866</v>
      </c>
      <c r="BG20" s="17">
        <v>4.4000000000000004</v>
      </c>
      <c r="BH20" s="18">
        <v>2.9</v>
      </c>
      <c r="BI20" s="17">
        <v>99.81</v>
      </c>
      <c r="BJ20" s="19">
        <v>1866</v>
      </c>
      <c r="BK20" s="17">
        <v>4.4000000000000004</v>
      </c>
      <c r="BL20" s="17">
        <v>2.9</v>
      </c>
    </row>
    <row r="21" spans="2:64" x14ac:dyDescent="0.2">
      <c r="B21" s="26" t="s">
        <v>63</v>
      </c>
      <c r="C21" s="10"/>
      <c r="D21" s="10"/>
      <c r="E21" s="10"/>
      <c r="F21" s="30" t="s">
        <v>62</v>
      </c>
      <c r="G21" s="12">
        <f t="shared" ref="G21:AJ21" si="1">IF(COUNT(G5:G19)=0,"",AVERAGE(G5:G19))</f>
        <v>21558.333333333332</v>
      </c>
      <c r="H21" s="12">
        <f t="shared" si="1"/>
        <v>21511.666666666668</v>
      </c>
      <c r="I21" s="12">
        <f t="shared" si="1"/>
        <v>20475</v>
      </c>
      <c r="J21" s="12">
        <f t="shared" si="1"/>
        <v>19993.333333333332</v>
      </c>
      <c r="K21" s="12">
        <f t="shared" si="1"/>
        <v>19801.666666666668</v>
      </c>
      <c r="L21" s="12">
        <f t="shared" si="1"/>
        <v>20838.333333333332</v>
      </c>
      <c r="M21" s="12">
        <f t="shared" si="1"/>
        <v>21741.666666666668</v>
      </c>
      <c r="N21" s="12">
        <f t="shared" si="1"/>
        <v>21390</v>
      </c>
      <c r="O21" s="12">
        <f t="shared" si="1"/>
        <v>21228.333333333332</v>
      </c>
      <c r="P21" s="12">
        <f t="shared" si="1"/>
        <v>22186.666666666668</v>
      </c>
      <c r="Q21" s="12">
        <f t="shared" si="1"/>
        <v>21995</v>
      </c>
      <c r="R21" s="12">
        <f t="shared" si="1"/>
        <v>21973.333333333332</v>
      </c>
      <c r="S21" s="12">
        <f t="shared" si="1"/>
        <v>20755</v>
      </c>
      <c r="T21" s="12" t="str">
        <f t="shared" si="1"/>
        <v/>
      </c>
      <c r="U21" s="12" t="str">
        <f t="shared" si="1"/>
        <v/>
      </c>
      <c r="V21" s="12" t="str">
        <f t="shared" si="1"/>
        <v/>
      </c>
      <c r="W21" s="12" t="str">
        <f t="shared" si="1"/>
        <v/>
      </c>
      <c r="X21" s="12" t="str">
        <f t="shared" si="1"/>
        <v/>
      </c>
      <c r="Y21" s="12" t="str">
        <f t="shared" si="1"/>
        <v/>
      </c>
      <c r="Z21" s="12" t="str">
        <f t="shared" si="1"/>
        <v/>
      </c>
      <c r="AA21" s="12" t="str">
        <f t="shared" si="1"/>
        <v/>
      </c>
      <c r="AB21" s="12" t="str">
        <f t="shared" si="1"/>
        <v/>
      </c>
      <c r="AC21" s="12" t="str">
        <f t="shared" si="1"/>
        <v/>
      </c>
      <c r="AD21" s="12" t="str">
        <f t="shared" si="1"/>
        <v/>
      </c>
      <c r="AE21" s="12" t="str">
        <f t="shared" si="1"/>
        <v/>
      </c>
      <c r="AF21" s="12" t="str">
        <f t="shared" si="1"/>
        <v/>
      </c>
      <c r="AG21" s="12" t="str">
        <f t="shared" si="1"/>
        <v/>
      </c>
      <c r="AH21" s="12" t="str">
        <f t="shared" si="1"/>
        <v/>
      </c>
      <c r="AI21" s="12" t="str">
        <f t="shared" si="1"/>
        <v/>
      </c>
      <c r="AJ21" s="12" t="str">
        <f t="shared" si="1"/>
        <v/>
      </c>
      <c r="BF21" s="19">
        <v>2555</v>
      </c>
      <c r="BG21" s="17">
        <v>4.3</v>
      </c>
      <c r="BH21" s="18">
        <v>2.8</v>
      </c>
      <c r="BI21" s="17">
        <v>99.74</v>
      </c>
      <c r="BJ21" s="19">
        <v>2555</v>
      </c>
      <c r="BK21" s="17">
        <v>4.3</v>
      </c>
      <c r="BL21" s="17">
        <v>2.8</v>
      </c>
    </row>
    <row r="22" spans="2:64" x14ac:dyDescent="0.2">
      <c r="B22" s="26" t="s">
        <v>64</v>
      </c>
      <c r="C22" s="10"/>
      <c r="D22" s="10"/>
      <c r="E22" s="10"/>
      <c r="F22" s="14" t="s">
        <v>1</v>
      </c>
      <c r="G22" s="12">
        <f>IF(COUNT(G5:G19)=0,"",(MAX(G5:G19)-MIN(G5:G19)))</f>
        <v>1925</v>
      </c>
      <c r="H22" s="12">
        <f t="shared" ref="H22:S22" si="2">IF(COUNT(H5:H19)=0,"",(MAX(H5:H19)-MIN(H5:H19)))</f>
        <v>3125</v>
      </c>
      <c r="I22" s="12">
        <f t="shared" si="2"/>
        <v>2275</v>
      </c>
      <c r="J22" s="12">
        <f t="shared" si="2"/>
        <v>1675</v>
      </c>
      <c r="K22" s="12">
        <f t="shared" si="2"/>
        <v>2375</v>
      </c>
      <c r="L22" s="12">
        <f t="shared" si="2"/>
        <v>4475</v>
      </c>
      <c r="M22" s="12">
        <f t="shared" si="2"/>
        <v>3800</v>
      </c>
      <c r="N22" s="12">
        <f t="shared" si="2"/>
        <v>2750</v>
      </c>
      <c r="O22" s="12">
        <f t="shared" si="2"/>
        <v>1825</v>
      </c>
      <c r="P22" s="12">
        <f t="shared" si="2"/>
        <v>2800</v>
      </c>
      <c r="Q22" s="12">
        <f t="shared" si="2"/>
        <v>2650</v>
      </c>
      <c r="R22" s="12">
        <f t="shared" si="2"/>
        <v>3925</v>
      </c>
      <c r="S22" s="12">
        <f t="shared" si="2"/>
        <v>3175</v>
      </c>
      <c r="T22" s="12" t="str">
        <f t="shared" ref="T22:AJ22" si="3">IF(COUNT(T5:T19)=0,"",(MAX(T5:T14)-MIN(T5:T14)))</f>
        <v/>
      </c>
      <c r="U22" s="12" t="str">
        <f t="shared" si="3"/>
        <v/>
      </c>
      <c r="V22" s="12" t="str">
        <f t="shared" si="3"/>
        <v/>
      </c>
      <c r="W22" s="12" t="str">
        <f t="shared" si="3"/>
        <v/>
      </c>
      <c r="X22" s="12" t="str">
        <f t="shared" si="3"/>
        <v/>
      </c>
      <c r="Y22" s="12" t="str">
        <f t="shared" si="3"/>
        <v/>
      </c>
      <c r="Z22" s="12" t="str">
        <f t="shared" si="3"/>
        <v/>
      </c>
      <c r="AA22" s="12" t="str">
        <f t="shared" si="3"/>
        <v/>
      </c>
      <c r="AB22" s="12" t="str">
        <f t="shared" si="3"/>
        <v/>
      </c>
      <c r="AC22" s="12" t="str">
        <f t="shared" si="3"/>
        <v/>
      </c>
      <c r="AD22" s="12" t="str">
        <f t="shared" si="3"/>
        <v/>
      </c>
      <c r="AE22" s="12" t="str">
        <f t="shared" si="3"/>
        <v/>
      </c>
      <c r="AF22" s="12" t="str">
        <f t="shared" si="3"/>
        <v/>
      </c>
      <c r="AG22" s="12" t="str">
        <f t="shared" si="3"/>
        <v/>
      </c>
      <c r="AH22" s="12" t="str">
        <f t="shared" si="3"/>
        <v/>
      </c>
      <c r="AI22" s="12" t="str">
        <f t="shared" si="3"/>
        <v/>
      </c>
      <c r="AJ22" s="12" t="str">
        <f t="shared" si="3"/>
        <v/>
      </c>
      <c r="BF22" s="19">
        <v>3467</v>
      </c>
      <c r="BG22" s="17">
        <v>4.2</v>
      </c>
      <c r="BH22" s="18">
        <v>2.7</v>
      </c>
      <c r="BI22" s="17">
        <v>99.65</v>
      </c>
      <c r="BJ22" s="19">
        <v>3467</v>
      </c>
      <c r="BK22" s="17">
        <v>4.2</v>
      </c>
      <c r="BL22" s="17">
        <v>2.7</v>
      </c>
    </row>
    <row r="23" spans="2:64" x14ac:dyDescent="0.2">
      <c r="B23" s="47"/>
      <c r="C23" s="10"/>
      <c r="D23" s="10"/>
      <c r="E23" s="10"/>
      <c r="F23" s="30" t="s">
        <v>104</v>
      </c>
      <c r="G23" s="24">
        <f>+_xlfn.STDEV.S(G5:G19)</f>
        <v>494.85447596334052</v>
      </c>
      <c r="H23" s="24">
        <f t="shared" ref="H23:S23" si="4">+_xlfn.STDEV.S(H5:H19)</f>
        <v>673.33569070780163</v>
      </c>
      <c r="I23" s="24">
        <f t="shared" si="4"/>
        <v>534.60599643903311</v>
      </c>
      <c r="J23" s="24">
        <f t="shared" si="4"/>
        <v>438.69394907199364</v>
      </c>
      <c r="K23" s="24">
        <f t="shared" si="4"/>
        <v>582.28817934895767</v>
      </c>
      <c r="L23" s="24">
        <f t="shared" si="4"/>
        <v>1298.5523074709372</v>
      </c>
      <c r="M23" s="24">
        <f t="shared" si="4"/>
        <v>937.87690836169713</v>
      </c>
      <c r="N23" s="24">
        <f t="shared" si="4"/>
        <v>897.75513683536542</v>
      </c>
      <c r="O23" s="24">
        <f t="shared" si="4"/>
        <v>518.22728971902268</v>
      </c>
      <c r="P23" s="24">
        <f t="shared" si="4"/>
        <v>916.8008559789904</v>
      </c>
      <c r="Q23" s="24">
        <f t="shared" si="4"/>
        <v>753.5155700353605</v>
      </c>
      <c r="R23" s="24">
        <f t="shared" si="4"/>
        <v>1574.3895264363202</v>
      </c>
      <c r="S23" s="24">
        <f t="shared" si="4"/>
        <v>1083.034757389755</v>
      </c>
      <c r="T23" s="12"/>
      <c r="U23" s="12"/>
      <c r="V23" s="12"/>
      <c r="W23" s="12"/>
      <c r="X23" s="12"/>
      <c r="Y23" s="12"/>
      <c r="Z23" s="12"/>
      <c r="AA23" s="12"/>
      <c r="AB23" s="12"/>
      <c r="AC23" s="12"/>
      <c r="AD23" s="12"/>
      <c r="AE23" s="12"/>
      <c r="AF23" s="12"/>
      <c r="AG23" s="12"/>
      <c r="AH23" s="12"/>
      <c r="AI23" s="12"/>
      <c r="AJ23" s="12"/>
      <c r="BF23" s="17">
        <v>4.6609999999999996</v>
      </c>
      <c r="BG23" s="17">
        <v>4.0999999999999996</v>
      </c>
      <c r="BH23" s="18">
        <v>2.6</v>
      </c>
      <c r="BI23" s="17">
        <v>99.5</v>
      </c>
      <c r="BJ23" s="19">
        <v>4661</v>
      </c>
      <c r="BK23" s="17">
        <v>4.0999999999999996</v>
      </c>
      <c r="BL23" s="17">
        <v>2.6</v>
      </c>
    </row>
    <row r="24" spans="2:64" x14ac:dyDescent="0.2">
      <c r="B24" s="47"/>
      <c r="C24" s="10"/>
      <c r="D24" s="10"/>
      <c r="E24" s="10"/>
      <c r="F24" s="30" t="s">
        <v>108</v>
      </c>
      <c r="G24" s="69">
        <f>+G23^2</f>
        <v>244880.95238095237</v>
      </c>
      <c r="H24" s="69">
        <f t="shared" ref="H24:S24" si="5">+H23^2</f>
        <v>453380.95238095231</v>
      </c>
      <c r="I24" s="69">
        <f t="shared" si="5"/>
        <v>285803.57142857148</v>
      </c>
      <c r="J24" s="69">
        <f t="shared" si="5"/>
        <v>192452.38095238095</v>
      </c>
      <c r="K24" s="69">
        <f t="shared" si="5"/>
        <v>339059.5238095239</v>
      </c>
      <c r="L24" s="69">
        <f t="shared" si="5"/>
        <v>1686238.0952380954</v>
      </c>
      <c r="M24" s="69">
        <f t="shared" si="5"/>
        <v>879613.09523809527</v>
      </c>
      <c r="N24" s="69">
        <f t="shared" si="5"/>
        <v>805964.28571428568</v>
      </c>
      <c r="O24" s="69">
        <f t="shared" si="5"/>
        <v>268559.52380952385</v>
      </c>
      <c r="P24" s="69">
        <f t="shared" si="5"/>
        <v>840523.80952380947</v>
      </c>
      <c r="Q24" s="69">
        <f t="shared" si="5"/>
        <v>567785.71428571432</v>
      </c>
      <c r="R24" s="69">
        <f t="shared" si="5"/>
        <v>2478702.3809523806</v>
      </c>
      <c r="S24" s="69">
        <f t="shared" si="5"/>
        <v>1172964.2857142854</v>
      </c>
      <c r="T24" s="12"/>
      <c r="U24" s="12"/>
      <c r="V24" s="12"/>
      <c r="W24" s="12"/>
      <c r="X24" s="12"/>
      <c r="Y24" s="12"/>
      <c r="Z24" s="12"/>
      <c r="AA24" s="12"/>
      <c r="AB24" s="12"/>
      <c r="AC24" s="12"/>
      <c r="AD24" s="12"/>
      <c r="AE24" s="12"/>
      <c r="AF24" s="12"/>
      <c r="AG24" s="12"/>
      <c r="AH24" s="12"/>
      <c r="AI24" s="12"/>
      <c r="AJ24" s="12"/>
      <c r="BF24" s="19">
        <v>6210</v>
      </c>
      <c r="BG24" s="17">
        <v>4</v>
      </c>
      <c r="BH24" s="18">
        <v>2.5</v>
      </c>
      <c r="BI24" s="17">
        <v>99.4</v>
      </c>
      <c r="BJ24" s="19">
        <v>6210</v>
      </c>
      <c r="BK24" s="17">
        <v>4</v>
      </c>
      <c r="BL24" s="17">
        <v>2.5</v>
      </c>
    </row>
    <row r="25" spans="2:64" x14ac:dyDescent="0.2">
      <c r="B25" s="47"/>
      <c r="C25" s="10"/>
      <c r="D25" s="10"/>
      <c r="E25" s="10"/>
      <c r="F25" s="14" t="s">
        <v>112</v>
      </c>
      <c r="G25" s="24">
        <f>+((($C$44*$C$38))^2)/(1-($C$44*$C$38))^2</f>
        <v>1.1509171689055857</v>
      </c>
      <c r="H25" s="24">
        <f t="shared" ref="H25:S25" si="6">+(((D44*D38))^2)/(1-(D44*D38))^2</f>
        <v>0</v>
      </c>
      <c r="I25" s="24">
        <f t="shared" si="6"/>
        <v>0</v>
      </c>
      <c r="J25" s="24">
        <f t="shared" si="6"/>
        <v>0</v>
      </c>
      <c r="K25" s="24">
        <f t="shared" si="6"/>
        <v>0</v>
      </c>
      <c r="L25" s="24">
        <f t="shared" si="6"/>
        <v>0</v>
      </c>
      <c r="M25" s="24">
        <f t="shared" si="6"/>
        <v>0</v>
      </c>
      <c r="N25" s="24">
        <f t="shared" si="6"/>
        <v>0</v>
      </c>
      <c r="O25" s="24">
        <f t="shared" si="6"/>
        <v>0</v>
      </c>
      <c r="P25" s="24">
        <f t="shared" si="6"/>
        <v>0</v>
      </c>
      <c r="Q25" s="24">
        <f t="shared" si="6"/>
        <v>0</v>
      </c>
      <c r="R25" s="24">
        <f t="shared" si="6"/>
        <v>0</v>
      </c>
      <c r="S25" s="24">
        <f t="shared" si="6"/>
        <v>0</v>
      </c>
      <c r="T25" s="12"/>
      <c r="U25" s="12"/>
      <c r="V25" s="12"/>
      <c r="W25" s="12"/>
      <c r="X25" s="12"/>
      <c r="Y25" s="12"/>
      <c r="Z25" s="12"/>
      <c r="AA25" s="12"/>
      <c r="AB25" s="12"/>
      <c r="AC25" s="12"/>
      <c r="AD25" s="12"/>
      <c r="AE25" s="12"/>
      <c r="AF25" s="12"/>
      <c r="AG25" s="12"/>
      <c r="AH25" s="12"/>
      <c r="AI25" s="12"/>
      <c r="AJ25" s="12"/>
      <c r="BF25" s="19">
        <v>8198</v>
      </c>
      <c r="BG25" s="17">
        <v>3.9</v>
      </c>
      <c r="BH25" s="18">
        <v>2.4</v>
      </c>
      <c r="BI25" s="17">
        <v>99.2</v>
      </c>
      <c r="BJ25" s="19">
        <v>8198</v>
      </c>
      <c r="BK25" s="17">
        <v>3.9</v>
      </c>
      <c r="BL25" s="17">
        <v>2.4</v>
      </c>
    </row>
    <row r="26" spans="2:64" x14ac:dyDescent="0.2">
      <c r="B26" s="47"/>
      <c r="C26" s="10"/>
      <c r="D26" s="10"/>
      <c r="E26" s="10"/>
      <c r="F26" s="30" t="s">
        <v>25</v>
      </c>
      <c r="G26" s="69">
        <f>AVERAGE(G21:AJ21)</f>
        <v>21188.333333333336</v>
      </c>
      <c r="H26" s="24"/>
      <c r="I26" s="24"/>
      <c r="J26" s="24"/>
      <c r="K26" s="24"/>
      <c r="L26" s="24"/>
      <c r="M26" s="24"/>
      <c r="N26" s="24"/>
      <c r="O26" s="24"/>
      <c r="P26" s="24"/>
      <c r="Q26" s="24"/>
      <c r="R26" s="24"/>
      <c r="S26" s="24"/>
      <c r="T26" s="12"/>
      <c r="U26" s="12"/>
      <c r="V26" s="12"/>
      <c r="W26" s="12"/>
      <c r="X26" s="12"/>
      <c r="Y26" s="12"/>
      <c r="Z26" s="12"/>
      <c r="AA26" s="12"/>
      <c r="AB26" s="12"/>
      <c r="AC26" s="12"/>
      <c r="AD26" s="12"/>
      <c r="AE26" s="12"/>
      <c r="AF26" s="12"/>
      <c r="AG26" s="12"/>
      <c r="AH26" s="12"/>
      <c r="AI26" s="12"/>
      <c r="AJ26" s="12"/>
      <c r="BF26" s="19">
        <v>10724</v>
      </c>
      <c r="BG26" s="17">
        <v>3.8</v>
      </c>
      <c r="BH26" s="18">
        <v>2.2999999999999998</v>
      </c>
      <c r="BI26" s="17">
        <v>98.9</v>
      </c>
      <c r="BJ26" s="19">
        <v>10724</v>
      </c>
      <c r="BK26" s="17">
        <v>3.8</v>
      </c>
      <c r="BL26" s="17">
        <v>2.2999999999999998</v>
      </c>
    </row>
    <row r="27" spans="2:64" x14ac:dyDescent="0.2">
      <c r="B27" s="22"/>
      <c r="C27" s="10"/>
      <c r="D27" s="10"/>
      <c r="E27" s="10"/>
      <c r="F27" s="30" t="s">
        <v>24</v>
      </c>
      <c r="G27" s="69">
        <f>AVERAGE(G22:AJ22)</f>
        <v>2828.8461538461538</v>
      </c>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BF27" s="19">
        <v>13903</v>
      </c>
      <c r="BG27" s="17">
        <v>3.7</v>
      </c>
      <c r="BH27" s="18">
        <v>2.2000000000000002</v>
      </c>
      <c r="BI27" s="17">
        <v>98.6</v>
      </c>
      <c r="BJ27" s="19">
        <v>13903</v>
      </c>
      <c r="BK27" s="17">
        <v>3.7</v>
      </c>
      <c r="BL27" s="17">
        <v>2.2000000000000002</v>
      </c>
    </row>
    <row r="28" spans="2:64" x14ac:dyDescent="0.2">
      <c r="B28" s="59" t="s">
        <v>29</v>
      </c>
      <c r="C28" s="60"/>
      <c r="D28" s="10"/>
      <c r="E28" s="10"/>
      <c r="F28" s="30" t="s">
        <v>117</v>
      </c>
      <c r="G28" s="71">
        <f>+G29/((C44*(C38-C39+1)))</f>
        <v>300.81173536178642</v>
      </c>
      <c r="H28" s="27"/>
      <c r="I28" s="68"/>
      <c r="J28" s="68"/>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BF28" s="19">
        <v>17864</v>
      </c>
      <c r="BG28" s="17">
        <v>3.6</v>
      </c>
      <c r="BH28" s="18">
        <v>2.1</v>
      </c>
      <c r="BI28" s="17">
        <v>98.2</v>
      </c>
      <c r="BJ28" s="19">
        <v>17864</v>
      </c>
      <c r="BK28" s="17">
        <v>3.6</v>
      </c>
      <c r="BL28" s="17">
        <v>2.1</v>
      </c>
    </row>
    <row r="29" spans="2:64" x14ac:dyDescent="0.2">
      <c r="B29" s="14" t="s">
        <v>8</v>
      </c>
      <c r="C29" s="43">
        <v>25000</v>
      </c>
      <c r="D29" s="10"/>
      <c r="E29" s="10"/>
      <c r="F29" s="30" t="s">
        <v>106</v>
      </c>
      <c r="G29" s="71">
        <f>SQRT(SUM(G24:AJ24)/C39)</f>
        <v>886.47654190094579</v>
      </c>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BF29" s="19">
        <v>22750</v>
      </c>
      <c r="BG29" s="17">
        <v>3.5</v>
      </c>
      <c r="BH29" s="18">
        <v>2</v>
      </c>
      <c r="BI29" s="17">
        <v>97.7</v>
      </c>
      <c r="BJ29" s="19">
        <v>22750</v>
      </c>
      <c r="BK29" s="17">
        <v>3.5</v>
      </c>
      <c r="BL29" s="17">
        <v>2</v>
      </c>
    </row>
    <row r="30" spans="2:64" x14ac:dyDescent="0.2">
      <c r="B30" s="14" t="s">
        <v>5</v>
      </c>
      <c r="C30" s="43">
        <v>21000</v>
      </c>
      <c r="D30" s="10"/>
      <c r="E30" s="10"/>
      <c r="F30" s="10"/>
      <c r="G30" s="10"/>
      <c r="H30" s="10"/>
      <c r="I30" s="10"/>
      <c r="J30" s="10"/>
      <c r="K30" s="10"/>
      <c r="L30" s="10"/>
      <c r="M30" s="10"/>
      <c r="N30" s="10"/>
      <c r="O30" s="10"/>
      <c r="P30" s="10"/>
      <c r="Q30" s="10"/>
      <c r="R30" s="10"/>
      <c r="S30" s="10"/>
      <c r="T30" s="10"/>
      <c r="U30" s="10"/>
      <c r="V30" s="10"/>
      <c r="W30" s="10"/>
      <c r="X30" s="10"/>
      <c r="Y30" s="10"/>
      <c r="Z30" s="10"/>
      <c r="AA30" s="70"/>
      <c r="AB30" s="10"/>
      <c r="AC30" s="10"/>
      <c r="AD30" s="10"/>
      <c r="AE30" s="10"/>
      <c r="AF30" s="10"/>
      <c r="AG30" s="10"/>
      <c r="AH30" s="10"/>
      <c r="AI30" s="10"/>
      <c r="AJ30" s="10"/>
      <c r="BF30" s="19">
        <v>28716</v>
      </c>
      <c r="BG30" s="17">
        <v>3.4</v>
      </c>
      <c r="BH30" s="18">
        <v>1.9</v>
      </c>
      <c r="BI30" s="17">
        <v>97.1</v>
      </c>
      <c r="BJ30" s="19">
        <v>28716</v>
      </c>
      <c r="BK30" s="17">
        <v>3.4</v>
      </c>
      <c r="BL30" s="17">
        <v>1.9</v>
      </c>
    </row>
    <row r="31" spans="2:64" x14ac:dyDescent="0.2">
      <c r="B31" s="14" t="s">
        <v>9</v>
      </c>
      <c r="C31" s="43">
        <v>18000</v>
      </c>
      <c r="D31" s="10"/>
      <c r="E31" s="10"/>
      <c r="AA31" s="15" t="s">
        <v>105</v>
      </c>
      <c r="BF31" s="19">
        <v>35930</v>
      </c>
      <c r="BG31" s="17">
        <v>3.3</v>
      </c>
      <c r="BH31" s="18">
        <v>1.8</v>
      </c>
      <c r="BI31" s="17">
        <v>96.4</v>
      </c>
      <c r="BJ31" s="19">
        <v>35930</v>
      </c>
      <c r="BK31" s="17">
        <v>3.3</v>
      </c>
      <c r="BL31" s="17">
        <v>1.8</v>
      </c>
    </row>
    <row r="32" spans="2:64" x14ac:dyDescent="0.2">
      <c r="B32" s="30" t="s">
        <v>35</v>
      </c>
      <c r="C32" s="43">
        <v>3000</v>
      </c>
      <c r="D32" s="27"/>
      <c r="E32" s="10"/>
      <c r="BF32" s="19">
        <v>44565</v>
      </c>
      <c r="BG32" s="17">
        <v>3.2</v>
      </c>
      <c r="BH32" s="18">
        <v>1.7</v>
      </c>
      <c r="BI32" s="17">
        <v>95.5</v>
      </c>
      <c r="BJ32" s="19">
        <v>44565</v>
      </c>
      <c r="BK32" s="17">
        <v>3.2</v>
      </c>
      <c r="BL32" s="17">
        <v>1.7</v>
      </c>
    </row>
    <row r="33" spans="2:64" x14ac:dyDescent="0.2">
      <c r="B33" s="33" t="s">
        <v>60</v>
      </c>
      <c r="C33" s="43" t="s">
        <v>64</v>
      </c>
      <c r="D33" s="27"/>
      <c r="E33" s="10"/>
      <c r="BF33" s="19">
        <v>54799</v>
      </c>
      <c r="BG33" s="17">
        <v>3.1</v>
      </c>
      <c r="BH33" s="18">
        <v>1.6</v>
      </c>
      <c r="BI33" s="17">
        <v>94.5</v>
      </c>
      <c r="BJ33" s="19">
        <v>54799</v>
      </c>
      <c r="BK33" s="17">
        <v>3.1</v>
      </c>
      <c r="BL33" s="17">
        <v>1.6</v>
      </c>
    </row>
    <row r="34" spans="2:64" x14ac:dyDescent="0.2">
      <c r="B34" s="33" t="s">
        <v>61</v>
      </c>
      <c r="C34" s="43" t="s">
        <v>64</v>
      </c>
      <c r="D34" s="27"/>
      <c r="E34" s="10"/>
      <c r="AB34" s="15" t="s">
        <v>116</v>
      </c>
      <c r="AE34" s="15" t="s">
        <v>107</v>
      </c>
      <c r="BF34" s="19">
        <v>66807</v>
      </c>
      <c r="BG34" s="17">
        <v>3</v>
      </c>
      <c r="BH34" s="18">
        <v>1.5</v>
      </c>
      <c r="BI34" s="17">
        <v>93.3</v>
      </c>
      <c r="BJ34" s="19">
        <v>66807</v>
      </c>
      <c r="BK34" s="17">
        <v>3</v>
      </c>
      <c r="BL34" s="17">
        <v>1.5</v>
      </c>
    </row>
    <row r="35" spans="2:64" x14ac:dyDescent="0.2">
      <c r="B35" s="22"/>
      <c r="C35" s="10"/>
      <c r="D35" s="27"/>
      <c r="E35" s="10"/>
      <c r="BF35" s="19">
        <v>80757</v>
      </c>
      <c r="BG35" s="17">
        <v>2.9</v>
      </c>
      <c r="BH35" s="18">
        <v>1.4</v>
      </c>
      <c r="BI35" s="17">
        <v>91.9</v>
      </c>
      <c r="BJ35" s="19">
        <v>80757</v>
      </c>
      <c r="BK35" s="17">
        <v>2.9</v>
      </c>
      <c r="BL35" s="17">
        <v>1.4</v>
      </c>
    </row>
    <row r="36" spans="2:64" x14ac:dyDescent="0.2">
      <c r="B36" s="29"/>
      <c r="C36" s="27"/>
      <c r="D36" s="27"/>
      <c r="E36" s="10"/>
      <c r="BF36" s="19">
        <v>96801</v>
      </c>
      <c r="BG36" s="17">
        <v>2.8</v>
      </c>
      <c r="BH36" s="18">
        <v>1.3</v>
      </c>
      <c r="BI36" s="17">
        <v>90.3</v>
      </c>
      <c r="BJ36" s="19">
        <v>96801</v>
      </c>
      <c r="BK36" s="17">
        <v>2.8</v>
      </c>
      <c r="BL36" s="17">
        <v>1.3</v>
      </c>
    </row>
    <row r="37" spans="2:64" x14ac:dyDescent="0.2">
      <c r="B37" s="59" t="s">
        <v>47</v>
      </c>
      <c r="C37" s="60"/>
      <c r="D37" s="27"/>
      <c r="E37" s="10"/>
      <c r="BF37" s="19">
        <v>115070</v>
      </c>
      <c r="BG37" s="17">
        <v>2.7</v>
      </c>
      <c r="BH37" s="18">
        <v>1.2</v>
      </c>
      <c r="BI37" s="17">
        <v>88.5</v>
      </c>
      <c r="BJ37" s="19">
        <v>115070</v>
      </c>
      <c r="BK37" s="17">
        <v>2.7</v>
      </c>
      <c r="BL37" s="17">
        <v>1.2</v>
      </c>
    </row>
    <row r="38" spans="2:64" ht="15" x14ac:dyDescent="0.2">
      <c r="B38" s="34" t="s">
        <v>10</v>
      </c>
      <c r="C38" s="12">
        <v>15</v>
      </c>
      <c r="D38" s="10"/>
      <c r="E38" s="10"/>
      <c r="BF38" s="19">
        <v>135666</v>
      </c>
      <c r="BG38" s="17">
        <v>2.6</v>
      </c>
      <c r="BH38" s="18">
        <v>1.1000000000000001</v>
      </c>
      <c r="BI38" s="17">
        <v>86.4</v>
      </c>
      <c r="BJ38" s="19">
        <v>135666</v>
      </c>
      <c r="BK38" s="17">
        <v>2.6</v>
      </c>
      <c r="BL38" s="17">
        <v>1.1000000000000001</v>
      </c>
    </row>
    <row r="39" spans="2:64" ht="15" x14ac:dyDescent="0.2">
      <c r="B39" s="34" t="s">
        <v>109</v>
      </c>
      <c r="C39" s="12">
        <f>IF(OR(AND(COUNT(G5:AJ5)&gt;1.9,COUNT(G5:AJ5)&lt;15.1),20,25),COUNT(G5:AJ5),"ERROR")</f>
        <v>13</v>
      </c>
      <c r="D39" s="10"/>
      <c r="E39" s="10"/>
      <c r="BF39" s="19">
        <v>158655</v>
      </c>
      <c r="BG39" s="17">
        <v>2.5</v>
      </c>
      <c r="BH39" s="18">
        <v>1</v>
      </c>
      <c r="BI39" s="17">
        <v>84.1</v>
      </c>
      <c r="BJ39" s="19">
        <v>158655</v>
      </c>
      <c r="BK39" s="17">
        <v>2.5</v>
      </c>
      <c r="BL39" s="17">
        <v>1</v>
      </c>
    </row>
    <row r="40" spans="2:64" ht="15" x14ac:dyDescent="0.2">
      <c r="B40" s="34" t="s">
        <v>20</v>
      </c>
      <c r="C40" s="12">
        <f>VLOOKUP(C38,AW4:AY20,3,0)</f>
        <v>3.472</v>
      </c>
      <c r="D40" s="10"/>
      <c r="E40" s="10"/>
      <c r="BF40" s="19">
        <v>184060</v>
      </c>
      <c r="BG40" s="17">
        <v>2.4</v>
      </c>
      <c r="BH40" s="18">
        <v>0.9</v>
      </c>
      <c r="BI40" s="17">
        <v>81.599999999999994</v>
      </c>
      <c r="BJ40" s="19">
        <v>184060</v>
      </c>
      <c r="BK40" s="17">
        <v>2.4</v>
      </c>
      <c r="BL40" s="17">
        <v>0.9</v>
      </c>
    </row>
    <row r="41" spans="2:64" ht="15" x14ac:dyDescent="0.2">
      <c r="B41" s="34" t="s">
        <v>19</v>
      </c>
      <c r="C41" s="12">
        <f>VLOOKUP(C38,AW4:BD20,8,0)</f>
        <v>0.223</v>
      </c>
      <c r="D41" s="10"/>
      <c r="E41" s="10"/>
      <c r="BF41" s="19">
        <v>211855</v>
      </c>
      <c r="BG41" s="17">
        <v>2.2999999999999998</v>
      </c>
      <c r="BH41" s="18">
        <v>0.8</v>
      </c>
      <c r="BI41" s="17">
        <v>78.8</v>
      </c>
      <c r="BJ41" s="19">
        <v>211855</v>
      </c>
      <c r="BK41" s="17">
        <v>2.2999999999999998</v>
      </c>
      <c r="BL41" s="17">
        <v>0.8</v>
      </c>
    </row>
    <row r="42" spans="2:64" ht="15" x14ac:dyDescent="0.2">
      <c r="B42" s="34" t="s">
        <v>18</v>
      </c>
      <c r="C42" s="12">
        <f>VLOOKUP(C38,AW4:BB20,6,0)</f>
        <v>0.34799999999999998</v>
      </c>
      <c r="D42" s="10"/>
      <c r="E42" s="10"/>
      <c r="BF42" s="19">
        <v>241964</v>
      </c>
      <c r="BG42" s="17">
        <v>2.2000000000000002</v>
      </c>
      <c r="BH42" s="18">
        <v>0.7</v>
      </c>
      <c r="BI42" s="17">
        <v>75.8</v>
      </c>
      <c r="BJ42" s="19">
        <v>241964</v>
      </c>
      <c r="BK42" s="17">
        <v>2.2000000000000002</v>
      </c>
      <c r="BL42" s="17">
        <v>0.7</v>
      </c>
    </row>
    <row r="43" spans="2:64" ht="15" x14ac:dyDescent="0.2">
      <c r="B43" s="34" t="s">
        <v>21</v>
      </c>
      <c r="C43" s="12">
        <f>VLOOKUP(C38,AW4:BC20,7,0)</f>
        <v>1.6519999999999999</v>
      </c>
      <c r="D43" s="10"/>
      <c r="E43" s="10"/>
      <c r="BF43" s="19">
        <v>274253</v>
      </c>
      <c r="BG43" s="17">
        <v>2.1</v>
      </c>
      <c r="BH43" s="18">
        <v>0.6</v>
      </c>
      <c r="BI43" s="17">
        <v>72.599999999999994</v>
      </c>
      <c r="BJ43" s="19">
        <v>274253</v>
      </c>
      <c r="BK43" s="17">
        <v>2.1</v>
      </c>
      <c r="BL43" s="17">
        <v>0.6</v>
      </c>
    </row>
    <row r="44" spans="2:64" ht="15" x14ac:dyDescent="0.2">
      <c r="B44" s="34" t="s">
        <v>111</v>
      </c>
      <c r="C44" s="12">
        <f>VLOOKUP(C38,AW4:BC20,2,0)</f>
        <v>0.98231599999999997</v>
      </c>
      <c r="D44" s="10"/>
      <c r="E44" s="10"/>
      <c r="BF44" s="19">
        <v>308538</v>
      </c>
      <c r="BG44" s="17">
        <v>2</v>
      </c>
      <c r="BH44" s="18">
        <v>0.5</v>
      </c>
      <c r="BI44" s="17">
        <v>69.099999999999994</v>
      </c>
      <c r="BJ44" s="19">
        <v>308538</v>
      </c>
      <c r="BK44" s="17">
        <v>2</v>
      </c>
      <c r="BL44" s="17">
        <v>0.5</v>
      </c>
    </row>
    <row r="45" spans="2:64" x14ac:dyDescent="0.2">
      <c r="B45" s="22"/>
      <c r="C45" s="10"/>
      <c r="D45" s="10"/>
      <c r="E45" s="10"/>
      <c r="BF45" s="19">
        <v>344578</v>
      </c>
      <c r="BG45" s="17">
        <v>1.9</v>
      </c>
      <c r="BH45" s="18">
        <v>0.4</v>
      </c>
      <c r="BI45" s="17">
        <v>65.5</v>
      </c>
      <c r="BJ45" s="19">
        <v>344578</v>
      </c>
      <c r="BK45" s="17">
        <v>1.9</v>
      </c>
      <c r="BL45" s="17">
        <v>0.4</v>
      </c>
    </row>
    <row r="46" spans="2:64" x14ac:dyDescent="0.2">
      <c r="F46" s="1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BF46" s="19">
        <v>382089</v>
      </c>
      <c r="BG46" s="17">
        <v>1.8</v>
      </c>
      <c r="BH46" s="18">
        <v>0.3</v>
      </c>
      <c r="BI46" s="17">
        <v>61.8</v>
      </c>
      <c r="BJ46" s="19">
        <v>382089</v>
      </c>
      <c r="BK46" s="17">
        <v>1.8</v>
      </c>
      <c r="BL46" s="17">
        <v>0.3</v>
      </c>
    </row>
    <row r="47" spans="2:64" x14ac:dyDescent="0.2">
      <c r="R47" s="15"/>
      <c r="BF47" s="19">
        <v>420740</v>
      </c>
      <c r="BG47" s="17">
        <v>1.7</v>
      </c>
      <c r="BH47" s="18">
        <v>0.2</v>
      </c>
      <c r="BI47" s="17">
        <v>57.9</v>
      </c>
      <c r="BJ47" s="19">
        <v>420740</v>
      </c>
      <c r="BK47" s="17">
        <v>1.7</v>
      </c>
      <c r="BL47" s="17">
        <v>0.2</v>
      </c>
    </row>
    <row r="48" spans="2:64" x14ac:dyDescent="0.2">
      <c r="R48" s="15"/>
      <c r="BF48" s="19">
        <v>460172</v>
      </c>
      <c r="BG48" s="17">
        <v>1.6</v>
      </c>
      <c r="BH48" s="18">
        <v>0.1</v>
      </c>
      <c r="BI48" s="17">
        <v>54</v>
      </c>
      <c r="BJ48" s="19">
        <v>460172</v>
      </c>
      <c r="BK48" s="17">
        <v>1.6</v>
      </c>
      <c r="BL48" s="17">
        <v>0.1</v>
      </c>
    </row>
    <row r="49" spans="2:64" x14ac:dyDescent="0.2">
      <c r="B49" s="58" t="s">
        <v>27</v>
      </c>
      <c r="C49" s="58"/>
      <c r="R49" s="15"/>
      <c r="BF49" s="19">
        <v>500000</v>
      </c>
      <c r="BG49" s="17">
        <v>1.5</v>
      </c>
      <c r="BH49" s="18">
        <v>0</v>
      </c>
      <c r="BI49" s="17">
        <v>50</v>
      </c>
      <c r="BJ49" s="19">
        <v>500000</v>
      </c>
      <c r="BK49" s="17">
        <v>1.5</v>
      </c>
      <c r="BL49" s="17">
        <v>0</v>
      </c>
    </row>
    <row r="50" spans="2:64" ht="15" x14ac:dyDescent="0.2">
      <c r="B50" s="34" t="s">
        <v>28</v>
      </c>
      <c r="C50" s="21">
        <f>G26+C41*G27</f>
        <v>21819.166025641029</v>
      </c>
      <c r="R50" s="15"/>
      <c r="BF50" s="19">
        <v>539828</v>
      </c>
      <c r="BG50" s="17">
        <v>1.4</v>
      </c>
      <c r="BH50" s="18">
        <v>-0.1</v>
      </c>
      <c r="BI50" s="17">
        <v>46</v>
      </c>
      <c r="BJ50" s="19">
        <v>539828</v>
      </c>
      <c r="BK50" s="17">
        <v>1.4</v>
      </c>
      <c r="BL50" s="17">
        <v>-0.1</v>
      </c>
    </row>
    <row r="51" spans="2:64" ht="15" x14ac:dyDescent="0.2">
      <c r="B51" s="34" t="s">
        <v>31</v>
      </c>
      <c r="C51" s="21">
        <f>G26</f>
        <v>21188.333333333336</v>
      </c>
      <c r="R51" s="15"/>
      <c r="BF51" s="19">
        <v>579260</v>
      </c>
      <c r="BG51" s="17">
        <v>1.3</v>
      </c>
      <c r="BH51" s="18">
        <v>-0.2</v>
      </c>
      <c r="BI51" s="17">
        <v>42.1</v>
      </c>
      <c r="BJ51" s="19">
        <v>579260</v>
      </c>
      <c r="BK51" s="17">
        <v>1.3</v>
      </c>
      <c r="BL51" s="17">
        <v>-0.2</v>
      </c>
    </row>
    <row r="52" spans="2:64" ht="15" x14ac:dyDescent="0.2">
      <c r="B52" s="34" t="s">
        <v>22</v>
      </c>
      <c r="C52" s="21">
        <f>G26-C41*G27</f>
        <v>20557.500641025643</v>
      </c>
      <c r="R52" s="15"/>
      <c r="BF52" s="19">
        <v>617911</v>
      </c>
      <c r="BG52" s="17">
        <v>1.2</v>
      </c>
      <c r="BH52" s="18">
        <v>-0.3</v>
      </c>
      <c r="BI52" s="17">
        <v>38.200000000000003</v>
      </c>
      <c r="BJ52" s="19">
        <v>617911</v>
      </c>
      <c r="BK52" s="17">
        <v>1.2</v>
      </c>
      <c r="BL52" s="17">
        <v>-0.3</v>
      </c>
    </row>
    <row r="53" spans="2:64" ht="15" x14ac:dyDescent="0.2">
      <c r="B53" s="34" t="s">
        <v>32</v>
      </c>
      <c r="C53" s="21">
        <f>C43*C54</f>
        <v>4673.2538461538461</v>
      </c>
      <c r="R53" s="15"/>
      <c r="BF53" s="19">
        <v>655422</v>
      </c>
      <c r="BG53" s="17">
        <v>1.1000000000000001</v>
      </c>
      <c r="BH53" s="18">
        <v>-0.4</v>
      </c>
      <c r="BI53" s="17">
        <v>34.5</v>
      </c>
      <c r="BJ53" s="19">
        <v>655422</v>
      </c>
      <c r="BK53" s="17">
        <v>1.1000000000000001</v>
      </c>
      <c r="BL53" s="17">
        <v>-0.4</v>
      </c>
    </row>
    <row r="54" spans="2:64" ht="15" x14ac:dyDescent="0.2">
      <c r="B54" s="34" t="s">
        <v>23</v>
      </c>
      <c r="C54" s="21">
        <f>G27</f>
        <v>2828.8461538461538</v>
      </c>
      <c r="R54" s="15"/>
      <c r="BF54" s="19">
        <v>691462</v>
      </c>
      <c r="BG54" s="17">
        <v>1</v>
      </c>
      <c r="BH54" s="18">
        <v>-0.5</v>
      </c>
      <c r="BI54" s="17">
        <v>30.9</v>
      </c>
      <c r="BJ54" s="19">
        <v>691462</v>
      </c>
      <c r="BK54" s="17">
        <v>1</v>
      </c>
      <c r="BL54" s="17">
        <v>-0.5</v>
      </c>
    </row>
    <row r="55" spans="2:64" ht="15" x14ac:dyDescent="0.2">
      <c r="B55" s="34" t="s">
        <v>33</v>
      </c>
      <c r="C55" s="21">
        <f>C42*C54</f>
        <v>984.43846153846141</v>
      </c>
      <c r="R55" s="15"/>
      <c r="BF55" s="19">
        <v>725747</v>
      </c>
      <c r="BG55" s="17">
        <v>0.9</v>
      </c>
      <c r="BH55" s="18">
        <v>-0.6</v>
      </c>
      <c r="BI55" s="17">
        <v>27.4</v>
      </c>
      <c r="BJ55" s="19">
        <v>725747</v>
      </c>
      <c r="BK55" s="17">
        <v>0.9</v>
      </c>
      <c r="BL55" s="17">
        <v>-0.6</v>
      </c>
    </row>
    <row r="56" spans="2:64" x14ac:dyDescent="0.2">
      <c r="B56" s="22"/>
      <c r="C56" s="10"/>
      <c r="R56" s="15"/>
      <c r="BF56" s="19">
        <v>758036</v>
      </c>
      <c r="BG56" s="17">
        <v>0.8</v>
      </c>
      <c r="BH56" s="18">
        <v>-0.7</v>
      </c>
      <c r="BI56" s="17">
        <v>24.2</v>
      </c>
      <c r="BJ56" s="19">
        <v>758036</v>
      </c>
      <c r="BK56" s="17">
        <v>0.8</v>
      </c>
      <c r="BL56" s="17">
        <v>-0.7</v>
      </c>
    </row>
    <row r="57" spans="2:64" x14ac:dyDescent="0.2">
      <c r="B57" s="58" t="s">
        <v>41</v>
      </c>
      <c r="C57" s="58"/>
      <c r="R57" s="15"/>
      <c r="BF57" s="19">
        <v>788145</v>
      </c>
      <c r="BG57" s="17">
        <v>0.7</v>
      </c>
      <c r="BH57" s="18">
        <v>-0.8</v>
      </c>
      <c r="BI57" s="17">
        <v>21.2</v>
      </c>
      <c r="BJ57" s="19">
        <v>788145</v>
      </c>
      <c r="BK57" s="17">
        <v>0.7</v>
      </c>
      <c r="BL57" s="17">
        <v>-0.8</v>
      </c>
    </row>
    <row r="58" spans="2:64" ht="15" x14ac:dyDescent="0.2">
      <c r="B58" s="36" t="s">
        <v>26</v>
      </c>
      <c r="C58" s="21">
        <f>STDEV(G5:AJ19)</f>
        <v>1131.4968949880943</v>
      </c>
      <c r="R58" s="15"/>
      <c r="BF58" s="19">
        <v>815940</v>
      </c>
      <c r="BG58" s="17">
        <v>0.6</v>
      </c>
      <c r="BH58" s="18">
        <v>-0.9</v>
      </c>
      <c r="BI58" s="17">
        <v>18.399999999999999</v>
      </c>
      <c r="BJ58" s="19">
        <v>815940</v>
      </c>
      <c r="BK58" s="17">
        <v>0.6</v>
      </c>
      <c r="BL58" s="17">
        <v>-0.9</v>
      </c>
    </row>
    <row r="59" spans="2:64" ht="15" x14ac:dyDescent="0.2">
      <c r="B59" s="36" t="s">
        <v>30</v>
      </c>
      <c r="C59" s="21">
        <f>G26</f>
        <v>21188.333333333336</v>
      </c>
      <c r="R59" s="15"/>
      <c r="BF59" s="19">
        <v>841345</v>
      </c>
      <c r="BG59" s="17">
        <v>0.5</v>
      </c>
      <c r="BH59" s="18">
        <v>-1</v>
      </c>
      <c r="BI59" s="17">
        <v>15.9</v>
      </c>
      <c r="BJ59" s="19">
        <v>841345</v>
      </c>
      <c r="BK59" s="17">
        <v>0.5</v>
      </c>
      <c r="BL59" s="17">
        <v>-1</v>
      </c>
    </row>
    <row r="60" spans="2:64" ht="14.25" x14ac:dyDescent="0.2">
      <c r="B60" s="37" t="s">
        <v>42</v>
      </c>
      <c r="C60" s="23">
        <f>IF(OR(C33="YES",C34="YES"),"*",C32/6/C58)</f>
        <v>0.44189250736323149</v>
      </c>
      <c r="R60" s="15"/>
      <c r="BF60" s="19">
        <v>864334</v>
      </c>
      <c r="BG60" s="17">
        <v>0.4</v>
      </c>
      <c r="BH60" s="18">
        <v>-1.1000000000000001</v>
      </c>
      <c r="BI60" s="17">
        <v>13.6</v>
      </c>
      <c r="BJ60" s="19">
        <v>864334</v>
      </c>
      <c r="BK60" s="17">
        <v>0.4</v>
      </c>
      <c r="BL60" s="17">
        <v>-1.1000000000000001</v>
      </c>
    </row>
    <row r="61" spans="2:64" ht="15" x14ac:dyDescent="0.2">
      <c r="B61" s="36" t="s">
        <v>43</v>
      </c>
      <c r="C61" s="23">
        <f>IF(C33="YES","*",(C29-C59)/C58/3)</f>
        <v>1.1228979603774552</v>
      </c>
      <c r="R61" s="15"/>
      <c r="BF61" s="19">
        <v>884930</v>
      </c>
      <c r="BG61" s="17">
        <v>0.3</v>
      </c>
      <c r="BH61" s="18">
        <v>-1.2</v>
      </c>
      <c r="BI61" s="17">
        <v>11.5</v>
      </c>
      <c r="BJ61" s="19">
        <v>884930</v>
      </c>
      <c r="BK61" s="17">
        <v>0.3</v>
      </c>
      <c r="BL61" s="17">
        <v>-1.2</v>
      </c>
    </row>
    <row r="62" spans="2:64" ht="15" x14ac:dyDescent="0.2">
      <c r="B62" s="36" t="s">
        <v>44</v>
      </c>
      <c r="C62" s="23">
        <f>IF(C34="YES","*",(C59-C31)/C58/3)</f>
        <v>0.93926707398429166</v>
      </c>
      <c r="R62" s="15"/>
      <c r="BF62" s="19">
        <v>903199</v>
      </c>
      <c r="BG62" s="17">
        <v>0.2</v>
      </c>
      <c r="BH62" s="18">
        <v>-1.3</v>
      </c>
      <c r="BI62" s="17">
        <v>9.6999999999999993</v>
      </c>
      <c r="BJ62" s="19">
        <v>903199</v>
      </c>
      <c r="BK62" s="17">
        <v>0.2</v>
      </c>
      <c r="BL62" s="17">
        <v>-1.3</v>
      </c>
    </row>
    <row r="63" spans="2:64" ht="15" x14ac:dyDescent="0.2">
      <c r="B63" s="36" t="s">
        <v>45</v>
      </c>
      <c r="C63" s="24">
        <f>MIN(C61:C62)</f>
        <v>0.93926707398429166</v>
      </c>
      <c r="BF63" s="19">
        <v>919243</v>
      </c>
      <c r="BG63" s="17">
        <v>0.1</v>
      </c>
      <c r="BH63" s="18">
        <v>-1.4</v>
      </c>
      <c r="BI63" s="17">
        <v>8.1</v>
      </c>
      <c r="BJ63" s="19">
        <v>919243</v>
      </c>
      <c r="BK63" s="17">
        <v>0.1</v>
      </c>
      <c r="BL63" s="17">
        <v>-1.4</v>
      </c>
    </row>
    <row r="64" spans="2:64" ht="15" x14ac:dyDescent="0.2">
      <c r="B64" s="36" t="s">
        <v>38</v>
      </c>
      <c r="C64" s="25">
        <f>IF(C33="YES","*",ROUND((C29-C59)/C58,1))</f>
        <v>3.4</v>
      </c>
      <c r="BF64" s="19">
        <v>933193</v>
      </c>
      <c r="BG64" s="17">
        <v>0</v>
      </c>
      <c r="BH64" s="18">
        <v>-1.5</v>
      </c>
      <c r="BI64" s="17">
        <v>6</v>
      </c>
      <c r="BJ64" s="19">
        <v>933193</v>
      </c>
      <c r="BK64" s="17">
        <v>0</v>
      </c>
      <c r="BL64" s="17">
        <v>-1.5</v>
      </c>
    </row>
    <row r="65" spans="2:24" ht="15" x14ac:dyDescent="0.2">
      <c r="B65" s="36" t="s">
        <v>39</v>
      </c>
      <c r="C65" s="25">
        <f>IF(C34="YES","*",ROUND((C59-C31)/C58,1))</f>
        <v>2.8</v>
      </c>
    </row>
    <row r="66" spans="2:24" x14ac:dyDescent="0.2">
      <c r="B66" s="33" t="s">
        <v>54</v>
      </c>
      <c r="C66" s="12">
        <f>IF(C64&lt;4.5,VLOOKUP(C64,BH3:BJ64,3,0),0)</f>
        <v>337</v>
      </c>
    </row>
    <row r="67" spans="2:24" x14ac:dyDescent="0.2">
      <c r="B67" s="33" t="s">
        <v>55</v>
      </c>
      <c r="C67" s="12">
        <f>IF(C65&lt;4.5,VLOOKUP(C65,BH3:BJ64,3,0),0)</f>
        <v>2555</v>
      </c>
    </row>
    <row r="68" spans="2:24" x14ac:dyDescent="0.2">
      <c r="B68" s="33" t="s">
        <v>56</v>
      </c>
      <c r="C68" s="12">
        <f>C66+C67</f>
        <v>2892</v>
      </c>
    </row>
    <row r="69" spans="2:24" ht="15" x14ac:dyDescent="0.2">
      <c r="B69" s="36" t="s">
        <v>40</v>
      </c>
      <c r="C69" s="12">
        <f>IF(C68=0,"&gt;4.5",VLOOKUP(C68,BF3:BH64,3,1))</f>
        <v>2.6</v>
      </c>
    </row>
    <row r="70" spans="2:24" ht="13.5" thickBot="1" x14ac:dyDescent="0.25">
      <c r="B70" s="22"/>
      <c r="C70" s="10"/>
      <c r="F70" s="38" t="s">
        <v>118</v>
      </c>
      <c r="G70" s="39" t="s">
        <v>119</v>
      </c>
      <c r="H70" s="40"/>
      <c r="I70" s="41" t="s">
        <v>120</v>
      </c>
      <c r="J70" s="40" t="s">
        <v>121</v>
      </c>
      <c r="K70" s="41"/>
      <c r="L70" s="40"/>
      <c r="M70" s="41"/>
      <c r="N70" s="41" t="s">
        <v>122</v>
      </c>
      <c r="O70" s="41"/>
      <c r="P70" s="41"/>
      <c r="Q70" s="41"/>
      <c r="R70" s="41"/>
      <c r="S70" s="41"/>
      <c r="T70" s="41"/>
      <c r="U70" s="41"/>
      <c r="V70" s="41"/>
      <c r="W70" s="41"/>
      <c r="X70" s="42"/>
    </row>
    <row r="71" spans="2:24" ht="13.5" thickTop="1" x14ac:dyDescent="0.2">
      <c r="B71" s="58" t="s">
        <v>46</v>
      </c>
      <c r="C71" s="58"/>
      <c r="F71" s="3"/>
      <c r="G71" s="3"/>
      <c r="H71" s="3"/>
      <c r="I71" s="4"/>
      <c r="J71" s="3"/>
      <c r="K71" s="4"/>
      <c r="L71" s="3"/>
      <c r="M71" s="4"/>
      <c r="N71" s="4"/>
      <c r="O71" s="4"/>
      <c r="P71" s="4"/>
      <c r="Q71" s="4"/>
      <c r="R71" s="4"/>
      <c r="S71" s="4"/>
      <c r="T71" s="4"/>
      <c r="U71" s="4"/>
      <c r="V71" s="4"/>
      <c r="W71" s="4"/>
      <c r="X71" s="5"/>
    </row>
    <row r="72" spans="2:24" ht="15.75" x14ac:dyDescent="0.2">
      <c r="B72" s="36" t="s">
        <v>52</v>
      </c>
      <c r="C72" s="24">
        <f>+SQRT(G28^2+G29^2)</f>
        <v>936.12411542061488</v>
      </c>
      <c r="F72" s="1"/>
      <c r="G72" s="1"/>
      <c r="H72" s="1"/>
      <c r="I72" s="2"/>
      <c r="J72" s="1"/>
      <c r="K72" s="2"/>
      <c r="L72" s="1"/>
      <c r="M72" s="2"/>
      <c r="N72" s="2"/>
      <c r="O72" s="2"/>
      <c r="P72" s="2"/>
      <c r="Q72" s="2"/>
      <c r="R72" s="2"/>
      <c r="S72" s="2"/>
      <c r="T72" s="2"/>
      <c r="U72" s="2"/>
      <c r="V72" s="2"/>
      <c r="W72" s="2"/>
      <c r="X72" s="6"/>
    </row>
    <row r="73" spans="2:24" ht="15" x14ac:dyDescent="0.2">
      <c r="B73" s="36" t="s">
        <v>30</v>
      </c>
      <c r="C73" s="24">
        <f>G26</f>
        <v>21188.333333333336</v>
      </c>
      <c r="F73" s="1"/>
      <c r="G73" s="1"/>
      <c r="H73" s="1"/>
      <c r="I73" s="2"/>
      <c r="J73" s="1"/>
      <c r="K73" s="2"/>
      <c r="L73" s="1"/>
      <c r="M73" s="2"/>
      <c r="N73" s="2"/>
      <c r="O73" s="2"/>
      <c r="P73" s="2"/>
      <c r="Q73" s="2"/>
      <c r="R73" s="2"/>
      <c r="S73" s="2"/>
      <c r="T73" s="2"/>
      <c r="U73" s="2"/>
      <c r="V73" s="2"/>
      <c r="W73" s="2"/>
      <c r="X73" s="6"/>
    </row>
    <row r="74" spans="2:24" ht="14.25" x14ac:dyDescent="0.2">
      <c r="B74" s="37" t="s">
        <v>34</v>
      </c>
      <c r="C74" s="23">
        <f>IF(OR(C33="YES",C34="YES"),"*",C32/6/C72)</f>
        <v>0.5341172092071812</v>
      </c>
      <c r="F74" s="1"/>
      <c r="G74" s="1"/>
      <c r="H74" s="1"/>
      <c r="I74" s="2"/>
      <c r="J74" s="1"/>
      <c r="K74" s="2"/>
      <c r="L74" s="1"/>
      <c r="M74" s="2"/>
      <c r="N74" s="2"/>
      <c r="O74" s="2"/>
      <c r="P74" s="2"/>
      <c r="Q74" s="2"/>
      <c r="R74" s="2"/>
      <c r="S74" s="2"/>
      <c r="T74" s="2"/>
      <c r="U74" s="2"/>
      <c r="V74" s="2"/>
      <c r="W74" s="2"/>
      <c r="X74" s="6"/>
    </row>
    <row r="75" spans="2:24" ht="15" x14ac:dyDescent="0.2">
      <c r="B75" s="36" t="s">
        <v>36</v>
      </c>
      <c r="C75" s="23">
        <f>IF(C33="YES","*",(C29-C73)/C72/3)</f>
        <v>1.3572511749520251</v>
      </c>
      <c r="F75" s="1"/>
      <c r="G75" s="1"/>
      <c r="H75" s="1"/>
      <c r="I75" s="2"/>
      <c r="J75" s="1"/>
      <c r="K75" s="2"/>
      <c r="L75" s="1"/>
      <c r="M75" s="2"/>
      <c r="N75" s="2"/>
      <c r="O75" s="2"/>
      <c r="P75" s="2"/>
      <c r="Q75" s="2"/>
      <c r="R75" s="2"/>
      <c r="S75" s="2"/>
      <c r="T75" s="2"/>
      <c r="U75" s="2"/>
      <c r="V75" s="2"/>
      <c r="W75" s="2"/>
      <c r="X75" s="6"/>
    </row>
    <row r="76" spans="2:24" ht="15" x14ac:dyDescent="0.2">
      <c r="B76" s="36" t="s">
        <v>53</v>
      </c>
      <c r="C76" s="23">
        <f>IF(C34="YES","*",(C73-C31)/C72/3)</f>
        <v>1.1352958013481538</v>
      </c>
      <c r="F76" s="1"/>
      <c r="G76" s="1"/>
      <c r="H76" s="1"/>
      <c r="I76" s="2"/>
      <c r="J76" s="1"/>
      <c r="K76" s="2"/>
      <c r="L76" s="1"/>
      <c r="M76" s="2"/>
      <c r="N76" s="2"/>
      <c r="O76" s="2"/>
      <c r="P76" s="2"/>
      <c r="Q76" s="2"/>
      <c r="R76" s="2"/>
      <c r="S76" s="2"/>
      <c r="T76" s="2"/>
      <c r="U76" s="2"/>
      <c r="V76" s="2"/>
      <c r="W76" s="2"/>
      <c r="X76" s="6"/>
    </row>
    <row r="77" spans="2:24" ht="15" x14ac:dyDescent="0.2">
      <c r="B77" s="36" t="s">
        <v>37</v>
      </c>
      <c r="C77" s="23">
        <f>MIN(C75:C76)</f>
        <v>1.1352958013481538</v>
      </c>
      <c r="F77" s="1"/>
      <c r="G77" s="1"/>
      <c r="H77" s="1"/>
      <c r="I77" s="2"/>
      <c r="J77" s="1"/>
      <c r="K77" s="2"/>
      <c r="L77" s="1"/>
      <c r="M77" s="2"/>
      <c r="N77" s="2"/>
      <c r="O77" s="2"/>
      <c r="P77" s="2"/>
      <c r="Q77" s="2"/>
      <c r="R77" s="2"/>
      <c r="S77" s="2"/>
      <c r="T77" s="2"/>
      <c r="U77" s="2"/>
      <c r="V77" s="2"/>
      <c r="W77" s="2"/>
      <c r="X77" s="6"/>
    </row>
    <row r="78" spans="2:24" ht="15" x14ac:dyDescent="0.2">
      <c r="B78" s="36" t="s">
        <v>38</v>
      </c>
      <c r="C78" s="23">
        <f>IF(C33="YES","*",ROUND(((C29-C73)/C72),1))</f>
        <v>4.0999999999999996</v>
      </c>
      <c r="F78" s="1"/>
      <c r="G78" s="1"/>
      <c r="H78" s="1"/>
      <c r="I78" s="2"/>
      <c r="J78" s="1"/>
      <c r="K78" s="2"/>
      <c r="L78" s="1"/>
      <c r="M78" s="2"/>
      <c r="N78" s="2"/>
      <c r="O78" s="2"/>
      <c r="P78" s="2"/>
      <c r="Q78" s="2"/>
      <c r="R78" s="2"/>
      <c r="S78" s="2"/>
      <c r="T78" s="2"/>
      <c r="U78" s="2"/>
      <c r="V78" s="2"/>
      <c r="W78" s="2"/>
      <c r="X78" s="6"/>
    </row>
    <row r="79" spans="2:24" ht="15" x14ac:dyDescent="0.2">
      <c r="B79" s="36" t="s">
        <v>39</v>
      </c>
      <c r="C79" s="23">
        <f>IF(C34="YES","*",ROUND(((C73-C31)/C72),1))</f>
        <v>3.4</v>
      </c>
      <c r="F79" s="1"/>
      <c r="G79" s="1"/>
      <c r="H79" s="1"/>
      <c r="I79" s="2"/>
      <c r="J79" s="1"/>
      <c r="K79" s="2"/>
      <c r="L79" s="1"/>
      <c r="M79" s="2"/>
      <c r="N79" s="2"/>
      <c r="O79" s="2"/>
      <c r="P79" s="2"/>
      <c r="Q79" s="2"/>
      <c r="R79" s="2"/>
      <c r="S79" s="2"/>
      <c r="T79" s="2"/>
      <c r="U79" s="2"/>
      <c r="V79" s="2"/>
      <c r="W79" s="2"/>
      <c r="X79" s="6"/>
    </row>
    <row r="80" spans="2:24" x14ac:dyDescent="0.2">
      <c r="B80" s="33" t="s">
        <v>54</v>
      </c>
      <c r="C80" s="24">
        <f>IF(C78&lt;4.5,VLOOKUP(C78,BH3:BJ64,3,0),0)</f>
        <v>21</v>
      </c>
      <c r="F80" s="1"/>
      <c r="G80" s="1"/>
      <c r="H80" s="1"/>
      <c r="I80" s="2"/>
      <c r="J80" s="1"/>
      <c r="K80" s="2"/>
      <c r="L80" s="1"/>
      <c r="M80" s="2"/>
      <c r="N80" s="2"/>
      <c r="O80" s="2"/>
      <c r="P80" s="2"/>
      <c r="Q80" s="2"/>
      <c r="R80" s="2"/>
      <c r="S80" s="2"/>
      <c r="T80" s="2"/>
      <c r="U80" s="2"/>
      <c r="V80" s="2"/>
      <c r="W80" s="2"/>
      <c r="X80" s="6"/>
    </row>
    <row r="81" spans="2:24" x14ac:dyDescent="0.2">
      <c r="B81" s="33" t="s">
        <v>55</v>
      </c>
      <c r="C81" s="24">
        <f>IF(C79&lt;4.5,VLOOKUP(C79,BH3:BJ64,3,0),0)</f>
        <v>337</v>
      </c>
      <c r="F81" s="1"/>
      <c r="G81" s="1"/>
      <c r="H81" s="1"/>
      <c r="I81" s="2"/>
      <c r="J81" s="1"/>
      <c r="K81" s="2"/>
      <c r="L81" s="1"/>
      <c r="M81" s="2"/>
      <c r="N81" s="2"/>
      <c r="O81" s="2"/>
      <c r="P81" s="2"/>
      <c r="Q81" s="2"/>
      <c r="R81" s="2"/>
      <c r="S81" s="2"/>
      <c r="T81" s="2"/>
      <c r="U81" s="2"/>
      <c r="V81" s="2"/>
      <c r="W81" s="2"/>
      <c r="X81" s="6"/>
    </row>
    <row r="82" spans="2:24" x14ac:dyDescent="0.2">
      <c r="B82" s="33" t="s">
        <v>56</v>
      </c>
      <c r="C82" s="24">
        <f>C80+C81</f>
        <v>358</v>
      </c>
      <c r="F82" s="1"/>
      <c r="G82" s="1"/>
      <c r="H82" s="1"/>
      <c r="I82" s="2"/>
      <c r="J82" s="1"/>
      <c r="K82" s="2"/>
      <c r="L82" s="1"/>
      <c r="M82" s="2"/>
      <c r="N82" s="2"/>
      <c r="O82" s="2"/>
      <c r="P82" s="2"/>
      <c r="Q82" s="2"/>
      <c r="R82" s="2"/>
      <c r="S82" s="2"/>
      <c r="T82" s="2"/>
      <c r="U82" s="2"/>
      <c r="V82" s="2"/>
      <c r="W82" s="2"/>
      <c r="X82" s="6"/>
    </row>
    <row r="83" spans="2:24" ht="15" x14ac:dyDescent="0.2">
      <c r="B83" s="36" t="s">
        <v>40</v>
      </c>
      <c r="C83" s="24">
        <f>IF(C82=0,"&gt;4.5",VLOOKUP(C82,BF3:BH64,3,1))</f>
        <v>3.4</v>
      </c>
      <c r="F83" s="1"/>
      <c r="G83" s="1"/>
      <c r="H83" s="1"/>
      <c r="I83" s="2"/>
      <c r="J83" s="1"/>
      <c r="K83" s="2"/>
      <c r="L83" s="1"/>
      <c r="M83" s="2"/>
      <c r="N83" s="2"/>
      <c r="O83" s="2"/>
      <c r="P83" s="2"/>
      <c r="Q83" s="2"/>
      <c r="R83" s="2"/>
      <c r="S83" s="2"/>
      <c r="T83" s="2"/>
      <c r="U83" s="2"/>
      <c r="V83" s="2"/>
      <c r="W83" s="2"/>
      <c r="X83" s="6"/>
    </row>
    <row r="88" spans="2:24" ht="16.5" customHeight="1" x14ac:dyDescent="0.2"/>
    <row r="89" spans="2:24" ht="16.5" customHeight="1" x14ac:dyDescent="0.2"/>
    <row r="90" spans="2:24" ht="16.5" customHeight="1" x14ac:dyDescent="0.2"/>
    <row r="91" spans="2:24" ht="16.5" customHeight="1" x14ac:dyDescent="0.2"/>
    <row r="92" spans="2:24" ht="16.5" customHeight="1" x14ac:dyDescent="0.2"/>
    <row r="93" spans="2:24" ht="16.5" customHeight="1" x14ac:dyDescent="0.2"/>
    <row r="94" spans="2:24" ht="16.5" customHeight="1" x14ac:dyDescent="0.2"/>
    <row r="95" spans="2:24" ht="16.5" customHeight="1" x14ac:dyDescent="0.2"/>
    <row r="96" spans="2:24" ht="16.5" customHeight="1" x14ac:dyDescent="0.2"/>
    <row r="97" ht="16.5" customHeight="1" x14ac:dyDescent="0.2"/>
    <row r="98" ht="16.5" customHeight="1" x14ac:dyDescent="0.2"/>
    <row r="99" ht="16.5" customHeight="1" x14ac:dyDescent="0.2"/>
    <row r="100" ht="16.5" customHeight="1" x14ac:dyDescent="0.2"/>
    <row r="101" ht="16.5" customHeight="1" x14ac:dyDescent="0.2"/>
    <row r="129" spans="6:36" x14ac:dyDescent="0.2">
      <c r="F129" s="31" t="s">
        <v>57</v>
      </c>
      <c r="G129" s="10">
        <v>1</v>
      </c>
      <c r="H129" s="10">
        <v>2</v>
      </c>
      <c r="I129" s="10">
        <v>3</v>
      </c>
      <c r="J129" s="10">
        <v>4</v>
      </c>
      <c r="K129" s="10">
        <v>5</v>
      </c>
      <c r="L129" s="10">
        <v>6</v>
      </c>
      <c r="M129" s="10">
        <v>7</v>
      </c>
      <c r="N129" s="10">
        <v>8</v>
      </c>
      <c r="O129" s="10">
        <v>9</v>
      </c>
      <c r="P129" s="10">
        <v>10</v>
      </c>
      <c r="Q129" s="10">
        <v>11</v>
      </c>
      <c r="R129" s="10">
        <v>12</v>
      </c>
      <c r="S129" s="10">
        <v>13</v>
      </c>
      <c r="T129" s="10">
        <v>14</v>
      </c>
      <c r="U129" s="10">
        <v>15</v>
      </c>
      <c r="V129" s="10">
        <v>16</v>
      </c>
      <c r="W129" s="10">
        <v>17</v>
      </c>
      <c r="X129" s="10">
        <v>18</v>
      </c>
      <c r="Y129" s="10">
        <v>19</v>
      </c>
      <c r="Z129" s="10">
        <v>20</v>
      </c>
      <c r="AA129" s="10">
        <v>21</v>
      </c>
      <c r="AB129" s="10">
        <v>22</v>
      </c>
      <c r="AC129" s="10">
        <v>23</v>
      </c>
      <c r="AD129" s="10">
        <v>24</v>
      </c>
      <c r="AE129" s="10">
        <v>25</v>
      </c>
      <c r="AF129" s="10">
        <v>26</v>
      </c>
      <c r="AG129" s="10">
        <v>27</v>
      </c>
      <c r="AH129" s="10">
        <v>28</v>
      </c>
      <c r="AI129" s="10">
        <v>29</v>
      </c>
      <c r="AJ129" s="10">
        <v>30</v>
      </c>
    </row>
    <row r="130" spans="6:36" x14ac:dyDescent="0.2">
      <c r="F130" s="32" t="s">
        <v>8</v>
      </c>
      <c r="G130" s="10">
        <f>C29</f>
        <v>25000</v>
      </c>
      <c r="H130" s="10">
        <f>G130</f>
        <v>25000</v>
      </c>
      <c r="I130" s="10">
        <f t="shared" ref="I130:AJ130" si="7">H130</f>
        <v>25000</v>
      </c>
      <c r="J130" s="10">
        <f t="shared" si="7"/>
        <v>25000</v>
      </c>
      <c r="K130" s="10">
        <f t="shared" si="7"/>
        <v>25000</v>
      </c>
      <c r="L130" s="10">
        <f t="shared" si="7"/>
        <v>25000</v>
      </c>
      <c r="M130" s="10">
        <f t="shared" si="7"/>
        <v>25000</v>
      </c>
      <c r="N130" s="10">
        <f t="shared" si="7"/>
        <v>25000</v>
      </c>
      <c r="O130" s="10">
        <f t="shared" si="7"/>
        <v>25000</v>
      </c>
      <c r="P130" s="10">
        <f t="shared" si="7"/>
        <v>25000</v>
      </c>
      <c r="Q130" s="10">
        <f t="shared" si="7"/>
        <v>25000</v>
      </c>
      <c r="R130" s="10">
        <f t="shared" si="7"/>
        <v>25000</v>
      </c>
      <c r="S130" s="10">
        <f t="shared" si="7"/>
        <v>25000</v>
      </c>
      <c r="T130" s="10">
        <f t="shared" si="7"/>
        <v>25000</v>
      </c>
      <c r="U130" s="10">
        <f t="shared" si="7"/>
        <v>25000</v>
      </c>
      <c r="V130" s="10">
        <f t="shared" si="7"/>
        <v>25000</v>
      </c>
      <c r="W130" s="10">
        <f t="shared" si="7"/>
        <v>25000</v>
      </c>
      <c r="X130" s="10">
        <f t="shared" si="7"/>
        <v>25000</v>
      </c>
      <c r="Y130" s="10">
        <f t="shared" si="7"/>
        <v>25000</v>
      </c>
      <c r="Z130" s="10">
        <f t="shared" si="7"/>
        <v>25000</v>
      </c>
      <c r="AA130" s="10">
        <f t="shared" si="7"/>
        <v>25000</v>
      </c>
      <c r="AB130" s="10">
        <f t="shared" si="7"/>
        <v>25000</v>
      </c>
      <c r="AC130" s="10">
        <f t="shared" si="7"/>
        <v>25000</v>
      </c>
      <c r="AD130" s="10">
        <f t="shared" si="7"/>
        <v>25000</v>
      </c>
      <c r="AE130" s="10">
        <f t="shared" si="7"/>
        <v>25000</v>
      </c>
      <c r="AF130" s="10">
        <f t="shared" si="7"/>
        <v>25000</v>
      </c>
      <c r="AG130" s="10">
        <f t="shared" si="7"/>
        <v>25000</v>
      </c>
      <c r="AH130" s="10">
        <f t="shared" si="7"/>
        <v>25000</v>
      </c>
      <c r="AI130" s="10">
        <f t="shared" si="7"/>
        <v>25000</v>
      </c>
      <c r="AJ130" s="10">
        <f t="shared" si="7"/>
        <v>25000</v>
      </c>
    </row>
    <row r="131" spans="6:36" x14ac:dyDescent="0.2">
      <c r="F131" s="32" t="s">
        <v>7</v>
      </c>
      <c r="G131" s="10">
        <f>C50</f>
        <v>21819.166025641029</v>
      </c>
      <c r="H131" s="10">
        <f>G131</f>
        <v>21819.166025641029</v>
      </c>
      <c r="I131" s="10">
        <f t="shared" ref="I131:AJ131" si="8">H131</f>
        <v>21819.166025641029</v>
      </c>
      <c r="J131" s="10">
        <f t="shared" si="8"/>
        <v>21819.166025641029</v>
      </c>
      <c r="K131" s="10">
        <f t="shared" si="8"/>
        <v>21819.166025641029</v>
      </c>
      <c r="L131" s="10">
        <f t="shared" si="8"/>
        <v>21819.166025641029</v>
      </c>
      <c r="M131" s="10">
        <f t="shared" si="8"/>
        <v>21819.166025641029</v>
      </c>
      <c r="N131" s="10">
        <f t="shared" si="8"/>
        <v>21819.166025641029</v>
      </c>
      <c r="O131" s="10">
        <f t="shared" si="8"/>
        <v>21819.166025641029</v>
      </c>
      <c r="P131" s="10">
        <f t="shared" si="8"/>
        <v>21819.166025641029</v>
      </c>
      <c r="Q131" s="10">
        <f t="shared" si="8"/>
        <v>21819.166025641029</v>
      </c>
      <c r="R131" s="10">
        <f t="shared" si="8"/>
        <v>21819.166025641029</v>
      </c>
      <c r="S131" s="10">
        <f t="shared" si="8"/>
        <v>21819.166025641029</v>
      </c>
      <c r="T131" s="10">
        <f t="shared" si="8"/>
        <v>21819.166025641029</v>
      </c>
      <c r="U131" s="10">
        <f t="shared" si="8"/>
        <v>21819.166025641029</v>
      </c>
      <c r="V131" s="10">
        <f t="shared" si="8"/>
        <v>21819.166025641029</v>
      </c>
      <c r="W131" s="10">
        <f t="shared" si="8"/>
        <v>21819.166025641029</v>
      </c>
      <c r="X131" s="10">
        <f t="shared" si="8"/>
        <v>21819.166025641029</v>
      </c>
      <c r="Y131" s="10">
        <f t="shared" si="8"/>
        <v>21819.166025641029</v>
      </c>
      <c r="Z131" s="10">
        <f t="shared" si="8"/>
        <v>21819.166025641029</v>
      </c>
      <c r="AA131" s="10">
        <f t="shared" si="8"/>
        <v>21819.166025641029</v>
      </c>
      <c r="AB131" s="10">
        <f t="shared" si="8"/>
        <v>21819.166025641029</v>
      </c>
      <c r="AC131" s="10">
        <f t="shared" si="8"/>
        <v>21819.166025641029</v>
      </c>
      <c r="AD131" s="10">
        <f t="shared" si="8"/>
        <v>21819.166025641029</v>
      </c>
      <c r="AE131" s="10">
        <f t="shared" si="8"/>
        <v>21819.166025641029</v>
      </c>
      <c r="AF131" s="10">
        <f t="shared" si="8"/>
        <v>21819.166025641029</v>
      </c>
      <c r="AG131" s="10">
        <f t="shared" si="8"/>
        <v>21819.166025641029</v>
      </c>
      <c r="AH131" s="10">
        <f t="shared" si="8"/>
        <v>21819.166025641029</v>
      </c>
      <c r="AI131" s="10">
        <f t="shared" si="8"/>
        <v>21819.166025641029</v>
      </c>
      <c r="AJ131" s="10">
        <f t="shared" si="8"/>
        <v>21819.166025641029</v>
      </c>
    </row>
    <row r="132" spans="6:36" x14ac:dyDescent="0.2">
      <c r="F132" s="31" t="s">
        <v>62</v>
      </c>
      <c r="G132" s="10">
        <f t="shared" ref="G132:AJ132" si="9">IF(G21="",NA(),G21)</f>
        <v>21558.333333333332</v>
      </c>
      <c r="H132" s="10">
        <f t="shared" si="9"/>
        <v>21511.666666666668</v>
      </c>
      <c r="I132" s="10">
        <f t="shared" si="9"/>
        <v>20475</v>
      </c>
      <c r="J132" s="10">
        <f t="shared" si="9"/>
        <v>19993.333333333332</v>
      </c>
      <c r="K132" s="10">
        <f t="shared" si="9"/>
        <v>19801.666666666668</v>
      </c>
      <c r="L132" s="10">
        <f t="shared" si="9"/>
        <v>20838.333333333332</v>
      </c>
      <c r="M132" s="10">
        <f t="shared" si="9"/>
        <v>21741.666666666668</v>
      </c>
      <c r="N132" s="10">
        <f t="shared" si="9"/>
        <v>21390</v>
      </c>
      <c r="O132" s="10">
        <f t="shared" si="9"/>
        <v>21228.333333333332</v>
      </c>
      <c r="P132" s="10">
        <f t="shared" si="9"/>
        <v>22186.666666666668</v>
      </c>
      <c r="Q132" s="10">
        <f t="shared" si="9"/>
        <v>21995</v>
      </c>
      <c r="R132" s="10">
        <f t="shared" si="9"/>
        <v>21973.333333333332</v>
      </c>
      <c r="S132" s="10">
        <f t="shared" si="9"/>
        <v>20755</v>
      </c>
      <c r="T132" s="10" t="e">
        <f t="shared" si="9"/>
        <v>#N/A</v>
      </c>
      <c r="U132" s="10" t="e">
        <f t="shared" si="9"/>
        <v>#N/A</v>
      </c>
      <c r="V132" s="10" t="e">
        <f t="shared" si="9"/>
        <v>#N/A</v>
      </c>
      <c r="W132" s="10" t="e">
        <f t="shared" si="9"/>
        <v>#N/A</v>
      </c>
      <c r="X132" s="10" t="e">
        <f t="shared" si="9"/>
        <v>#N/A</v>
      </c>
      <c r="Y132" s="10" t="e">
        <f t="shared" si="9"/>
        <v>#N/A</v>
      </c>
      <c r="Z132" s="10" t="e">
        <f t="shared" si="9"/>
        <v>#N/A</v>
      </c>
      <c r="AA132" s="10" t="e">
        <f t="shared" si="9"/>
        <v>#N/A</v>
      </c>
      <c r="AB132" s="10" t="e">
        <f t="shared" si="9"/>
        <v>#N/A</v>
      </c>
      <c r="AC132" s="10" t="e">
        <f t="shared" si="9"/>
        <v>#N/A</v>
      </c>
      <c r="AD132" s="10" t="e">
        <f t="shared" si="9"/>
        <v>#N/A</v>
      </c>
      <c r="AE132" s="10" t="e">
        <f t="shared" si="9"/>
        <v>#N/A</v>
      </c>
      <c r="AF132" s="10" t="e">
        <f t="shared" si="9"/>
        <v>#N/A</v>
      </c>
      <c r="AG132" s="10" t="e">
        <f t="shared" si="9"/>
        <v>#N/A</v>
      </c>
      <c r="AH132" s="10" t="e">
        <f t="shared" si="9"/>
        <v>#N/A</v>
      </c>
      <c r="AI132" s="10" t="e">
        <f t="shared" si="9"/>
        <v>#N/A</v>
      </c>
      <c r="AJ132" s="10" t="e">
        <f t="shared" si="9"/>
        <v>#N/A</v>
      </c>
    </row>
    <row r="133" spans="6:36" x14ac:dyDescent="0.2">
      <c r="F133" s="31" t="s">
        <v>59</v>
      </c>
      <c r="G133" s="28">
        <f>C51</f>
        <v>21188.333333333336</v>
      </c>
      <c r="H133" s="28">
        <f>G133</f>
        <v>21188.333333333336</v>
      </c>
      <c r="I133" s="28">
        <f t="shared" ref="I133:AJ133" si="10">H133</f>
        <v>21188.333333333336</v>
      </c>
      <c r="J133" s="28">
        <f t="shared" si="10"/>
        <v>21188.333333333336</v>
      </c>
      <c r="K133" s="28">
        <f t="shared" si="10"/>
        <v>21188.333333333336</v>
      </c>
      <c r="L133" s="28">
        <f t="shared" si="10"/>
        <v>21188.333333333336</v>
      </c>
      <c r="M133" s="28">
        <f t="shared" si="10"/>
        <v>21188.333333333336</v>
      </c>
      <c r="N133" s="28">
        <f t="shared" si="10"/>
        <v>21188.333333333336</v>
      </c>
      <c r="O133" s="28">
        <f t="shared" si="10"/>
        <v>21188.333333333336</v>
      </c>
      <c r="P133" s="28">
        <f t="shared" si="10"/>
        <v>21188.333333333336</v>
      </c>
      <c r="Q133" s="28">
        <f t="shared" si="10"/>
        <v>21188.333333333336</v>
      </c>
      <c r="R133" s="28">
        <f t="shared" si="10"/>
        <v>21188.333333333336</v>
      </c>
      <c r="S133" s="28">
        <f t="shared" si="10"/>
        <v>21188.333333333336</v>
      </c>
      <c r="T133" s="28">
        <f t="shared" si="10"/>
        <v>21188.333333333336</v>
      </c>
      <c r="U133" s="28">
        <f t="shared" si="10"/>
        <v>21188.333333333336</v>
      </c>
      <c r="V133" s="28">
        <f t="shared" si="10"/>
        <v>21188.333333333336</v>
      </c>
      <c r="W133" s="28">
        <f t="shared" si="10"/>
        <v>21188.333333333336</v>
      </c>
      <c r="X133" s="28">
        <f t="shared" si="10"/>
        <v>21188.333333333336</v>
      </c>
      <c r="Y133" s="28">
        <f t="shared" si="10"/>
        <v>21188.333333333336</v>
      </c>
      <c r="Z133" s="28">
        <f t="shared" si="10"/>
        <v>21188.333333333336</v>
      </c>
      <c r="AA133" s="28">
        <f t="shared" si="10"/>
        <v>21188.333333333336</v>
      </c>
      <c r="AB133" s="28">
        <f t="shared" si="10"/>
        <v>21188.333333333336</v>
      </c>
      <c r="AC133" s="28">
        <f t="shared" si="10"/>
        <v>21188.333333333336</v>
      </c>
      <c r="AD133" s="28">
        <f t="shared" si="10"/>
        <v>21188.333333333336</v>
      </c>
      <c r="AE133" s="28">
        <f t="shared" si="10"/>
        <v>21188.333333333336</v>
      </c>
      <c r="AF133" s="28">
        <f t="shared" si="10"/>
        <v>21188.333333333336</v>
      </c>
      <c r="AG133" s="28">
        <f t="shared" si="10"/>
        <v>21188.333333333336</v>
      </c>
      <c r="AH133" s="28">
        <f t="shared" si="10"/>
        <v>21188.333333333336</v>
      </c>
      <c r="AI133" s="28">
        <f t="shared" si="10"/>
        <v>21188.333333333336</v>
      </c>
      <c r="AJ133" s="28">
        <f t="shared" si="10"/>
        <v>21188.333333333336</v>
      </c>
    </row>
    <row r="134" spans="6:36" x14ac:dyDescent="0.2">
      <c r="F134" s="32" t="s">
        <v>5</v>
      </c>
      <c r="G134" s="10">
        <f>IF(C33="YES",C31,IF(C34="YES",C29,C30))</f>
        <v>21000</v>
      </c>
      <c r="H134" s="10">
        <f>G134</f>
        <v>21000</v>
      </c>
      <c r="I134" s="10">
        <f t="shared" ref="I134:AJ136" si="11">H134</f>
        <v>21000</v>
      </c>
      <c r="J134" s="10">
        <f t="shared" si="11"/>
        <v>21000</v>
      </c>
      <c r="K134" s="10">
        <f t="shared" si="11"/>
        <v>21000</v>
      </c>
      <c r="L134" s="10">
        <f t="shared" si="11"/>
        <v>21000</v>
      </c>
      <c r="M134" s="10">
        <f t="shared" si="11"/>
        <v>21000</v>
      </c>
      <c r="N134" s="10">
        <f t="shared" si="11"/>
        <v>21000</v>
      </c>
      <c r="O134" s="10">
        <f t="shared" si="11"/>
        <v>21000</v>
      </c>
      <c r="P134" s="10">
        <f t="shared" si="11"/>
        <v>21000</v>
      </c>
      <c r="Q134" s="10">
        <f t="shared" si="11"/>
        <v>21000</v>
      </c>
      <c r="R134" s="10">
        <f t="shared" si="11"/>
        <v>21000</v>
      </c>
      <c r="S134" s="10">
        <f t="shared" si="11"/>
        <v>21000</v>
      </c>
      <c r="T134" s="10">
        <f t="shared" si="11"/>
        <v>21000</v>
      </c>
      <c r="U134" s="10">
        <f t="shared" si="11"/>
        <v>21000</v>
      </c>
      <c r="V134" s="10">
        <f t="shared" si="11"/>
        <v>21000</v>
      </c>
      <c r="W134" s="10">
        <f t="shared" si="11"/>
        <v>21000</v>
      </c>
      <c r="X134" s="10">
        <f t="shared" si="11"/>
        <v>21000</v>
      </c>
      <c r="Y134" s="10">
        <f t="shared" si="11"/>
        <v>21000</v>
      </c>
      <c r="Z134" s="10">
        <f t="shared" si="11"/>
        <v>21000</v>
      </c>
      <c r="AA134" s="10">
        <f t="shared" si="11"/>
        <v>21000</v>
      </c>
      <c r="AB134" s="10">
        <f t="shared" si="11"/>
        <v>21000</v>
      </c>
      <c r="AC134" s="10">
        <f t="shared" si="11"/>
        <v>21000</v>
      </c>
      <c r="AD134" s="10">
        <f t="shared" si="11"/>
        <v>21000</v>
      </c>
      <c r="AE134" s="10">
        <f t="shared" si="11"/>
        <v>21000</v>
      </c>
      <c r="AF134" s="10">
        <f t="shared" si="11"/>
        <v>21000</v>
      </c>
      <c r="AG134" s="10">
        <f t="shared" si="11"/>
        <v>21000</v>
      </c>
      <c r="AH134" s="10">
        <f t="shared" si="11"/>
        <v>21000</v>
      </c>
      <c r="AI134" s="10">
        <f t="shared" si="11"/>
        <v>21000</v>
      </c>
      <c r="AJ134" s="10">
        <f t="shared" si="11"/>
        <v>21000</v>
      </c>
    </row>
    <row r="135" spans="6:36" x14ac:dyDescent="0.2">
      <c r="F135" s="32" t="s">
        <v>6</v>
      </c>
      <c r="G135" s="10">
        <f>C52</f>
        <v>20557.500641025643</v>
      </c>
      <c r="H135" s="10">
        <f t="shared" ref="H135:W136" si="12">G135</f>
        <v>20557.500641025643</v>
      </c>
      <c r="I135" s="10">
        <f t="shared" si="12"/>
        <v>20557.500641025643</v>
      </c>
      <c r="J135" s="10">
        <f t="shared" si="12"/>
        <v>20557.500641025643</v>
      </c>
      <c r="K135" s="10">
        <f t="shared" si="12"/>
        <v>20557.500641025643</v>
      </c>
      <c r="L135" s="10">
        <f t="shared" si="12"/>
        <v>20557.500641025643</v>
      </c>
      <c r="M135" s="10">
        <f t="shared" si="12"/>
        <v>20557.500641025643</v>
      </c>
      <c r="N135" s="10">
        <f t="shared" si="12"/>
        <v>20557.500641025643</v>
      </c>
      <c r="O135" s="10">
        <f t="shared" si="12"/>
        <v>20557.500641025643</v>
      </c>
      <c r="P135" s="10">
        <f t="shared" si="12"/>
        <v>20557.500641025643</v>
      </c>
      <c r="Q135" s="10">
        <f t="shared" si="12"/>
        <v>20557.500641025643</v>
      </c>
      <c r="R135" s="10">
        <f t="shared" si="12"/>
        <v>20557.500641025643</v>
      </c>
      <c r="S135" s="10">
        <f t="shared" si="12"/>
        <v>20557.500641025643</v>
      </c>
      <c r="T135" s="10">
        <f t="shared" si="12"/>
        <v>20557.500641025643</v>
      </c>
      <c r="U135" s="10">
        <f t="shared" si="12"/>
        <v>20557.500641025643</v>
      </c>
      <c r="V135" s="10">
        <f t="shared" si="12"/>
        <v>20557.500641025643</v>
      </c>
      <c r="W135" s="10">
        <f t="shared" si="12"/>
        <v>20557.500641025643</v>
      </c>
      <c r="X135" s="10">
        <f t="shared" si="11"/>
        <v>20557.500641025643</v>
      </c>
      <c r="Y135" s="10">
        <f t="shared" si="11"/>
        <v>20557.500641025643</v>
      </c>
      <c r="Z135" s="10">
        <f t="shared" si="11"/>
        <v>20557.500641025643</v>
      </c>
      <c r="AA135" s="10">
        <f t="shared" si="11"/>
        <v>20557.500641025643</v>
      </c>
      <c r="AB135" s="10">
        <f t="shared" si="11"/>
        <v>20557.500641025643</v>
      </c>
      <c r="AC135" s="10">
        <f t="shared" si="11"/>
        <v>20557.500641025643</v>
      </c>
      <c r="AD135" s="10">
        <f t="shared" si="11"/>
        <v>20557.500641025643</v>
      </c>
      <c r="AE135" s="10">
        <f t="shared" si="11"/>
        <v>20557.500641025643</v>
      </c>
      <c r="AF135" s="10">
        <f t="shared" si="11"/>
        <v>20557.500641025643</v>
      </c>
      <c r="AG135" s="10">
        <f t="shared" si="11"/>
        <v>20557.500641025643</v>
      </c>
      <c r="AH135" s="10">
        <f t="shared" si="11"/>
        <v>20557.500641025643</v>
      </c>
      <c r="AI135" s="10">
        <f t="shared" si="11"/>
        <v>20557.500641025643</v>
      </c>
      <c r="AJ135" s="10">
        <f t="shared" si="11"/>
        <v>20557.500641025643</v>
      </c>
    </row>
    <row r="136" spans="6:36" x14ac:dyDescent="0.2">
      <c r="F136" s="32" t="s">
        <v>9</v>
      </c>
      <c r="G136" s="10">
        <f>C31</f>
        <v>18000</v>
      </c>
      <c r="H136" s="10">
        <f t="shared" si="12"/>
        <v>18000</v>
      </c>
      <c r="I136" s="10">
        <f t="shared" si="11"/>
        <v>18000</v>
      </c>
      <c r="J136" s="10">
        <f t="shared" si="11"/>
        <v>18000</v>
      </c>
      <c r="K136" s="10">
        <f t="shared" si="11"/>
        <v>18000</v>
      </c>
      <c r="L136" s="10">
        <f t="shared" si="11"/>
        <v>18000</v>
      </c>
      <c r="M136" s="10">
        <f t="shared" si="11"/>
        <v>18000</v>
      </c>
      <c r="N136" s="10">
        <f t="shared" si="11"/>
        <v>18000</v>
      </c>
      <c r="O136" s="10">
        <f t="shared" si="11"/>
        <v>18000</v>
      </c>
      <c r="P136" s="10">
        <f t="shared" si="11"/>
        <v>18000</v>
      </c>
      <c r="Q136" s="10">
        <f t="shared" si="11"/>
        <v>18000</v>
      </c>
      <c r="R136" s="10">
        <f t="shared" si="11"/>
        <v>18000</v>
      </c>
      <c r="S136" s="10">
        <f t="shared" si="11"/>
        <v>18000</v>
      </c>
      <c r="T136" s="10">
        <f t="shared" si="11"/>
        <v>18000</v>
      </c>
      <c r="U136" s="10">
        <f t="shared" si="11"/>
        <v>18000</v>
      </c>
      <c r="V136" s="10">
        <f t="shared" si="11"/>
        <v>18000</v>
      </c>
      <c r="W136" s="10">
        <f t="shared" si="11"/>
        <v>18000</v>
      </c>
      <c r="X136" s="10">
        <f t="shared" si="11"/>
        <v>18000</v>
      </c>
      <c r="Y136" s="10">
        <f t="shared" si="11"/>
        <v>18000</v>
      </c>
      <c r="Z136" s="10">
        <f t="shared" si="11"/>
        <v>18000</v>
      </c>
      <c r="AA136" s="10">
        <f t="shared" si="11"/>
        <v>18000</v>
      </c>
      <c r="AB136" s="10">
        <f t="shared" si="11"/>
        <v>18000</v>
      </c>
      <c r="AC136" s="10">
        <f t="shared" si="11"/>
        <v>18000</v>
      </c>
      <c r="AD136" s="10">
        <f t="shared" si="11"/>
        <v>18000</v>
      </c>
      <c r="AE136" s="10">
        <f t="shared" si="11"/>
        <v>18000</v>
      </c>
      <c r="AF136" s="10">
        <f t="shared" si="11"/>
        <v>18000</v>
      </c>
      <c r="AG136" s="10">
        <f t="shared" si="11"/>
        <v>18000</v>
      </c>
      <c r="AH136" s="10">
        <f t="shared" si="11"/>
        <v>18000</v>
      </c>
      <c r="AI136" s="10">
        <f t="shared" si="11"/>
        <v>18000</v>
      </c>
      <c r="AJ136" s="10">
        <f t="shared" si="11"/>
        <v>18000</v>
      </c>
    </row>
    <row r="137" spans="6:36" x14ac:dyDescent="0.2">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row>
    <row r="138" spans="6:36" x14ac:dyDescent="0.2">
      <c r="F138" s="31" t="s">
        <v>58</v>
      </c>
      <c r="G138" s="10">
        <v>1</v>
      </c>
      <c r="H138" s="10">
        <v>2</v>
      </c>
      <c r="I138" s="10">
        <v>3</v>
      </c>
      <c r="J138" s="10">
        <v>4</v>
      </c>
      <c r="K138" s="10">
        <v>5</v>
      </c>
      <c r="L138" s="10">
        <v>6</v>
      </c>
      <c r="M138" s="10">
        <v>7</v>
      </c>
      <c r="N138" s="10">
        <v>8</v>
      </c>
      <c r="O138" s="10">
        <v>9</v>
      </c>
      <c r="P138" s="10">
        <v>10</v>
      </c>
      <c r="Q138" s="10">
        <v>11</v>
      </c>
      <c r="R138" s="10">
        <v>12</v>
      </c>
      <c r="S138" s="10">
        <v>13</v>
      </c>
      <c r="T138" s="10">
        <v>14</v>
      </c>
      <c r="U138" s="10">
        <v>15</v>
      </c>
      <c r="V138" s="10">
        <v>16</v>
      </c>
      <c r="W138" s="10">
        <v>17</v>
      </c>
      <c r="X138" s="10">
        <v>18</v>
      </c>
      <c r="Y138" s="10">
        <v>19</v>
      </c>
      <c r="Z138" s="10">
        <v>20</v>
      </c>
      <c r="AA138" s="10">
        <v>21</v>
      </c>
      <c r="AB138" s="10">
        <v>22</v>
      </c>
      <c r="AC138" s="10">
        <v>23</v>
      </c>
      <c r="AD138" s="10">
        <v>24</v>
      </c>
      <c r="AE138" s="10">
        <v>25</v>
      </c>
      <c r="AF138" s="10">
        <v>26</v>
      </c>
      <c r="AG138" s="10">
        <v>27</v>
      </c>
      <c r="AH138" s="10">
        <v>28</v>
      </c>
      <c r="AI138" s="10">
        <v>29</v>
      </c>
      <c r="AJ138" s="10">
        <v>30</v>
      </c>
    </row>
    <row r="139" spans="6:36" x14ac:dyDescent="0.2">
      <c r="F139" s="31" t="s">
        <v>7</v>
      </c>
      <c r="G139" s="28">
        <f>C53</f>
        <v>4673.2538461538461</v>
      </c>
      <c r="H139" s="28">
        <f>G139</f>
        <v>4673.2538461538461</v>
      </c>
      <c r="I139" s="28">
        <f t="shared" ref="I139:AJ139" si="13">H139</f>
        <v>4673.2538461538461</v>
      </c>
      <c r="J139" s="28">
        <f t="shared" si="13"/>
        <v>4673.2538461538461</v>
      </c>
      <c r="K139" s="28">
        <f t="shared" si="13"/>
        <v>4673.2538461538461</v>
      </c>
      <c r="L139" s="28">
        <f t="shared" si="13"/>
        <v>4673.2538461538461</v>
      </c>
      <c r="M139" s="28">
        <f t="shared" si="13"/>
        <v>4673.2538461538461</v>
      </c>
      <c r="N139" s="28">
        <f t="shared" si="13"/>
        <v>4673.2538461538461</v>
      </c>
      <c r="O139" s="28">
        <f t="shared" si="13"/>
        <v>4673.2538461538461</v>
      </c>
      <c r="P139" s="28">
        <f t="shared" si="13"/>
        <v>4673.2538461538461</v>
      </c>
      <c r="Q139" s="28">
        <f t="shared" si="13"/>
        <v>4673.2538461538461</v>
      </c>
      <c r="R139" s="28">
        <f t="shared" si="13"/>
        <v>4673.2538461538461</v>
      </c>
      <c r="S139" s="28">
        <f t="shared" si="13"/>
        <v>4673.2538461538461</v>
      </c>
      <c r="T139" s="28">
        <f t="shared" si="13"/>
        <v>4673.2538461538461</v>
      </c>
      <c r="U139" s="28">
        <f t="shared" si="13"/>
        <v>4673.2538461538461</v>
      </c>
      <c r="V139" s="28">
        <f t="shared" si="13"/>
        <v>4673.2538461538461</v>
      </c>
      <c r="W139" s="28">
        <f t="shared" si="13"/>
        <v>4673.2538461538461</v>
      </c>
      <c r="X139" s="28">
        <f t="shared" si="13"/>
        <v>4673.2538461538461</v>
      </c>
      <c r="Y139" s="28">
        <f t="shared" si="13"/>
        <v>4673.2538461538461</v>
      </c>
      <c r="Z139" s="28">
        <f t="shared" si="13"/>
        <v>4673.2538461538461</v>
      </c>
      <c r="AA139" s="28">
        <f t="shared" si="13"/>
        <v>4673.2538461538461</v>
      </c>
      <c r="AB139" s="28">
        <f t="shared" si="13"/>
        <v>4673.2538461538461</v>
      </c>
      <c r="AC139" s="28">
        <f t="shared" si="13"/>
        <v>4673.2538461538461</v>
      </c>
      <c r="AD139" s="28">
        <f t="shared" si="13"/>
        <v>4673.2538461538461</v>
      </c>
      <c r="AE139" s="28">
        <f t="shared" si="13"/>
        <v>4673.2538461538461</v>
      </c>
      <c r="AF139" s="28">
        <f t="shared" si="13"/>
        <v>4673.2538461538461</v>
      </c>
      <c r="AG139" s="28">
        <f t="shared" si="13"/>
        <v>4673.2538461538461</v>
      </c>
      <c r="AH139" s="28">
        <f t="shared" si="13"/>
        <v>4673.2538461538461</v>
      </c>
      <c r="AI139" s="28">
        <f t="shared" si="13"/>
        <v>4673.2538461538461</v>
      </c>
      <c r="AJ139" s="28">
        <f t="shared" si="13"/>
        <v>4673.2538461538461</v>
      </c>
    </row>
    <row r="140" spans="6:36" x14ac:dyDescent="0.2">
      <c r="F140" s="31" t="s">
        <v>1</v>
      </c>
      <c r="G140" s="10">
        <f t="shared" ref="G140:AJ140" si="14">IF(G22="",NA(),G22)</f>
        <v>1925</v>
      </c>
      <c r="H140" s="10">
        <f t="shared" si="14"/>
        <v>3125</v>
      </c>
      <c r="I140" s="10">
        <f t="shared" si="14"/>
        <v>2275</v>
      </c>
      <c r="J140" s="10">
        <f t="shared" si="14"/>
        <v>1675</v>
      </c>
      <c r="K140" s="10">
        <f t="shared" si="14"/>
        <v>2375</v>
      </c>
      <c r="L140" s="10">
        <f t="shared" si="14"/>
        <v>4475</v>
      </c>
      <c r="M140" s="10">
        <f t="shared" si="14"/>
        <v>3800</v>
      </c>
      <c r="N140" s="10">
        <f t="shared" si="14"/>
        <v>2750</v>
      </c>
      <c r="O140" s="10">
        <f t="shared" si="14"/>
        <v>1825</v>
      </c>
      <c r="P140" s="10">
        <f t="shared" si="14"/>
        <v>2800</v>
      </c>
      <c r="Q140" s="10">
        <f t="shared" si="14"/>
        <v>2650</v>
      </c>
      <c r="R140" s="10">
        <f t="shared" si="14"/>
        <v>3925</v>
      </c>
      <c r="S140" s="10">
        <f t="shared" si="14"/>
        <v>3175</v>
      </c>
      <c r="T140" s="10" t="e">
        <f t="shared" si="14"/>
        <v>#N/A</v>
      </c>
      <c r="U140" s="10" t="e">
        <f t="shared" si="14"/>
        <v>#N/A</v>
      </c>
      <c r="V140" s="10" t="e">
        <f t="shared" si="14"/>
        <v>#N/A</v>
      </c>
      <c r="W140" s="10" t="e">
        <f t="shared" si="14"/>
        <v>#N/A</v>
      </c>
      <c r="X140" s="10" t="e">
        <f t="shared" si="14"/>
        <v>#N/A</v>
      </c>
      <c r="Y140" s="10" t="e">
        <f t="shared" si="14"/>
        <v>#N/A</v>
      </c>
      <c r="Z140" s="10" t="e">
        <f t="shared" si="14"/>
        <v>#N/A</v>
      </c>
      <c r="AA140" s="10" t="e">
        <f t="shared" si="14"/>
        <v>#N/A</v>
      </c>
      <c r="AB140" s="10" t="e">
        <f t="shared" si="14"/>
        <v>#N/A</v>
      </c>
      <c r="AC140" s="10" t="e">
        <f t="shared" si="14"/>
        <v>#N/A</v>
      </c>
      <c r="AD140" s="10" t="e">
        <f t="shared" si="14"/>
        <v>#N/A</v>
      </c>
      <c r="AE140" s="10" t="e">
        <f t="shared" si="14"/>
        <v>#N/A</v>
      </c>
      <c r="AF140" s="10" t="e">
        <f t="shared" si="14"/>
        <v>#N/A</v>
      </c>
      <c r="AG140" s="10" t="e">
        <f t="shared" si="14"/>
        <v>#N/A</v>
      </c>
      <c r="AH140" s="10" t="e">
        <f t="shared" si="14"/>
        <v>#N/A</v>
      </c>
      <c r="AI140" s="10" t="e">
        <f t="shared" si="14"/>
        <v>#N/A</v>
      </c>
      <c r="AJ140" s="10" t="e">
        <f t="shared" si="14"/>
        <v>#N/A</v>
      </c>
    </row>
    <row r="141" spans="6:36" x14ac:dyDescent="0.2">
      <c r="F141" s="31" t="s">
        <v>59</v>
      </c>
      <c r="G141" s="28">
        <f>C54</f>
        <v>2828.8461538461538</v>
      </c>
      <c r="H141" s="28">
        <f>G141</f>
        <v>2828.8461538461538</v>
      </c>
      <c r="I141" s="28">
        <f t="shared" ref="I141:AJ142" si="15">H141</f>
        <v>2828.8461538461538</v>
      </c>
      <c r="J141" s="28">
        <f t="shared" si="15"/>
        <v>2828.8461538461538</v>
      </c>
      <c r="K141" s="28">
        <f t="shared" si="15"/>
        <v>2828.8461538461538</v>
      </c>
      <c r="L141" s="28">
        <f t="shared" si="15"/>
        <v>2828.8461538461538</v>
      </c>
      <c r="M141" s="28">
        <f t="shared" si="15"/>
        <v>2828.8461538461538</v>
      </c>
      <c r="N141" s="28">
        <f t="shared" si="15"/>
        <v>2828.8461538461538</v>
      </c>
      <c r="O141" s="28">
        <f t="shared" si="15"/>
        <v>2828.8461538461538</v>
      </c>
      <c r="P141" s="28">
        <f t="shared" si="15"/>
        <v>2828.8461538461538</v>
      </c>
      <c r="Q141" s="28">
        <f t="shared" si="15"/>
        <v>2828.8461538461538</v>
      </c>
      <c r="R141" s="28">
        <f t="shared" si="15"/>
        <v>2828.8461538461538</v>
      </c>
      <c r="S141" s="28">
        <f t="shared" si="15"/>
        <v>2828.8461538461538</v>
      </c>
      <c r="T141" s="28">
        <f t="shared" si="15"/>
        <v>2828.8461538461538</v>
      </c>
      <c r="U141" s="28">
        <f t="shared" si="15"/>
        <v>2828.8461538461538</v>
      </c>
      <c r="V141" s="28">
        <f t="shared" si="15"/>
        <v>2828.8461538461538</v>
      </c>
      <c r="W141" s="28">
        <f t="shared" si="15"/>
        <v>2828.8461538461538</v>
      </c>
      <c r="X141" s="28">
        <f t="shared" si="15"/>
        <v>2828.8461538461538</v>
      </c>
      <c r="Y141" s="28">
        <f t="shared" si="15"/>
        <v>2828.8461538461538</v>
      </c>
      <c r="Z141" s="28">
        <f t="shared" si="15"/>
        <v>2828.8461538461538</v>
      </c>
      <c r="AA141" s="28">
        <f t="shared" si="15"/>
        <v>2828.8461538461538</v>
      </c>
      <c r="AB141" s="28">
        <f t="shared" si="15"/>
        <v>2828.8461538461538</v>
      </c>
      <c r="AC141" s="28">
        <f t="shared" si="15"/>
        <v>2828.8461538461538</v>
      </c>
      <c r="AD141" s="28">
        <f t="shared" si="15"/>
        <v>2828.8461538461538</v>
      </c>
      <c r="AE141" s="28">
        <f t="shared" si="15"/>
        <v>2828.8461538461538</v>
      </c>
      <c r="AF141" s="28">
        <f t="shared" si="15"/>
        <v>2828.8461538461538</v>
      </c>
      <c r="AG141" s="28">
        <f t="shared" si="15"/>
        <v>2828.8461538461538</v>
      </c>
      <c r="AH141" s="28">
        <f t="shared" si="15"/>
        <v>2828.8461538461538</v>
      </c>
      <c r="AI141" s="28">
        <f t="shared" si="15"/>
        <v>2828.8461538461538</v>
      </c>
      <c r="AJ141" s="28">
        <f t="shared" si="15"/>
        <v>2828.8461538461538</v>
      </c>
    </row>
    <row r="142" spans="6:36" x14ac:dyDescent="0.2">
      <c r="F142" s="31" t="s">
        <v>6</v>
      </c>
      <c r="G142" s="28">
        <f>C55</f>
        <v>984.43846153846141</v>
      </c>
      <c r="H142" s="28">
        <f t="shared" ref="H142:W142" si="16">G142</f>
        <v>984.43846153846141</v>
      </c>
      <c r="I142" s="28">
        <f t="shared" si="16"/>
        <v>984.43846153846141</v>
      </c>
      <c r="J142" s="28">
        <f t="shared" si="16"/>
        <v>984.43846153846141</v>
      </c>
      <c r="K142" s="28">
        <f t="shared" si="16"/>
        <v>984.43846153846141</v>
      </c>
      <c r="L142" s="28">
        <f t="shared" si="16"/>
        <v>984.43846153846141</v>
      </c>
      <c r="M142" s="28">
        <f t="shared" si="16"/>
        <v>984.43846153846141</v>
      </c>
      <c r="N142" s="28">
        <f t="shared" si="16"/>
        <v>984.43846153846141</v>
      </c>
      <c r="O142" s="28">
        <f t="shared" si="16"/>
        <v>984.43846153846141</v>
      </c>
      <c r="P142" s="28">
        <f t="shared" si="16"/>
        <v>984.43846153846141</v>
      </c>
      <c r="Q142" s="28">
        <f t="shared" si="16"/>
        <v>984.43846153846141</v>
      </c>
      <c r="R142" s="28">
        <f t="shared" si="16"/>
        <v>984.43846153846141</v>
      </c>
      <c r="S142" s="28">
        <f t="shared" si="16"/>
        <v>984.43846153846141</v>
      </c>
      <c r="T142" s="28">
        <f t="shared" si="16"/>
        <v>984.43846153846141</v>
      </c>
      <c r="U142" s="28">
        <f t="shared" si="16"/>
        <v>984.43846153846141</v>
      </c>
      <c r="V142" s="28">
        <f t="shared" si="16"/>
        <v>984.43846153846141</v>
      </c>
      <c r="W142" s="28">
        <f t="shared" si="16"/>
        <v>984.43846153846141</v>
      </c>
      <c r="X142" s="28">
        <f t="shared" si="15"/>
        <v>984.43846153846141</v>
      </c>
      <c r="Y142" s="28">
        <f t="shared" si="15"/>
        <v>984.43846153846141</v>
      </c>
      <c r="Z142" s="28">
        <f t="shared" si="15"/>
        <v>984.43846153846141</v>
      </c>
      <c r="AA142" s="28">
        <f t="shared" si="15"/>
        <v>984.43846153846141</v>
      </c>
      <c r="AB142" s="28">
        <f t="shared" si="15"/>
        <v>984.43846153846141</v>
      </c>
      <c r="AC142" s="28">
        <f t="shared" si="15"/>
        <v>984.43846153846141</v>
      </c>
      <c r="AD142" s="28">
        <f t="shared" si="15"/>
        <v>984.43846153846141</v>
      </c>
      <c r="AE142" s="28">
        <f t="shared" si="15"/>
        <v>984.43846153846141</v>
      </c>
      <c r="AF142" s="28">
        <f t="shared" si="15"/>
        <v>984.43846153846141</v>
      </c>
      <c r="AG142" s="28">
        <f t="shared" si="15"/>
        <v>984.43846153846141</v>
      </c>
      <c r="AH142" s="28">
        <f t="shared" si="15"/>
        <v>984.43846153846141</v>
      </c>
      <c r="AI142" s="28">
        <f t="shared" si="15"/>
        <v>984.43846153846141</v>
      </c>
      <c r="AJ142" s="28">
        <f t="shared" si="15"/>
        <v>984.43846153846141</v>
      </c>
    </row>
  </sheetData>
  <sheetProtection selectLockedCells="1"/>
  <mergeCells count="10">
    <mergeCell ref="F2:AJ2"/>
    <mergeCell ref="AV5:AV20"/>
    <mergeCell ref="B71:C71"/>
    <mergeCell ref="B37:C37"/>
    <mergeCell ref="D4:E4"/>
    <mergeCell ref="D5:E19"/>
    <mergeCell ref="B49:C49"/>
    <mergeCell ref="B28:C28"/>
    <mergeCell ref="B57:C57"/>
    <mergeCell ref="B5:B19"/>
  </mergeCells>
  <phoneticPr fontId="0" type="noConversion"/>
  <conditionalFormatting sqref="C63 C77">
    <cfRule type="cellIs" dxfId="3" priority="5" stopIfTrue="1" operator="greaterThan">
      <formula>1.66</formula>
    </cfRule>
    <cfRule type="cellIs" dxfId="2" priority="6" stopIfTrue="1" operator="between">
      <formula>1.33</formula>
      <formula>1.66</formula>
    </cfRule>
    <cfRule type="cellIs" dxfId="1" priority="7" stopIfTrue="1" operator="between">
      <formula>1</formula>
      <formula>1.33</formula>
    </cfRule>
    <cfRule type="cellIs" dxfId="0" priority="8" stopIfTrue="1" operator="lessThan">
      <formula>1</formula>
    </cfRule>
  </conditionalFormatting>
  <dataValidations disablePrompts="1" count="1">
    <dataValidation type="list" allowBlank="1" showInputMessage="1" showErrorMessage="1" sqref="C33:C34" xr:uid="{00000000-0002-0000-0000-000000000000}">
      <formula1>$B$21:$B$22</formula1>
    </dataValidation>
  </dataValidations>
  <pageMargins left="0.74803149606299213" right="0.74803149606299213" top="0.98425196850393704" bottom="0.98425196850393704" header="0.51181102362204722" footer="0.51181102362204722"/>
  <pageSetup scale="3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M114"/>
  <sheetViews>
    <sheetView topLeftCell="A10" workbookViewId="0">
      <selection activeCell="M5" sqref="M5"/>
    </sheetView>
  </sheetViews>
  <sheetFormatPr baseColWidth="10" defaultRowHeight="12.75" x14ac:dyDescent="0.2"/>
  <sheetData>
    <row r="4" spans="3:13" ht="20.25" thickBot="1" x14ac:dyDescent="0.25">
      <c r="C4" s="52" t="s">
        <v>96</v>
      </c>
      <c r="D4" s="53" t="s">
        <v>99</v>
      </c>
      <c r="E4" s="53" t="s">
        <v>100</v>
      </c>
      <c r="F4" s="52" t="s">
        <v>101</v>
      </c>
      <c r="G4" s="52" t="s">
        <v>102</v>
      </c>
      <c r="H4" s="52" t="s">
        <v>103</v>
      </c>
      <c r="J4" s="72" t="s">
        <v>96</v>
      </c>
      <c r="K4" s="73" t="s">
        <v>113</v>
      </c>
      <c r="L4" s="73" t="s">
        <v>114</v>
      </c>
      <c r="M4" s="73" t="s">
        <v>115</v>
      </c>
    </row>
    <row r="5" spans="3:13" ht="17.25" thickBot="1" x14ac:dyDescent="0.25">
      <c r="C5" s="49">
        <v>1</v>
      </c>
      <c r="D5" s="50" t="s">
        <v>98</v>
      </c>
      <c r="E5" s="50" t="s">
        <v>98</v>
      </c>
      <c r="F5" s="49">
        <v>1</v>
      </c>
      <c r="G5" s="49">
        <v>0.82</v>
      </c>
      <c r="H5" s="49">
        <v>1</v>
      </c>
      <c r="J5" s="74">
        <v>2</v>
      </c>
      <c r="K5" s="75">
        <v>1.1279999999999999</v>
      </c>
      <c r="L5" s="75">
        <v>0.85250000000000004</v>
      </c>
      <c r="M5" s="75">
        <v>0.95399999999999996</v>
      </c>
    </row>
    <row r="6" spans="3:13" ht="17.25" thickBot="1" x14ac:dyDescent="0.25">
      <c r="C6" s="49">
        <v>2</v>
      </c>
      <c r="D6" s="50">
        <v>0.79788499999999996</v>
      </c>
      <c r="E6" s="50">
        <v>0.60299999999999998</v>
      </c>
      <c r="F6" s="49">
        <v>1.1279999999999999</v>
      </c>
      <c r="G6" s="49">
        <v>0.85250000000000004</v>
      </c>
      <c r="H6" s="49">
        <v>0.95399999999999996</v>
      </c>
      <c r="J6" s="74">
        <v>3</v>
      </c>
      <c r="K6" s="75">
        <v>1.6930000000000001</v>
      </c>
      <c r="L6" s="75">
        <v>0.88839999999999997</v>
      </c>
      <c r="M6" s="75">
        <v>1.5880000000000001</v>
      </c>
    </row>
    <row r="7" spans="3:13" ht="17.25" thickBot="1" x14ac:dyDescent="0.25">
      <c r="C7" s="49">
        <v>3</v>
      </c>
      <c r="D7" s="50">
        <v>0.88622699999999999</v>
      </c>
      <c r="E7" s="50">
        <v>0.46300000000000002</v>
      </c>
      <c r="F7" s="49">
        <v>1.6930000000000001</v>
      </c>
      <c r="G7" s="49">
        <v>0.88839999999999997</v>
      </c>
      <c r="H7" s="49">
        <v>1.5880000000000001</v>
      </c>
      <c r="J7" s="74">
        <v>4</v>
      </c>
      <c r="K7" s="75">
        <v>2.0590000000000002</v>
      </c>
      <c r="L7" s="75">
        <v>0.87980000000000003</v>
      </c>
      <c r="M7" s="75">
        <v>1.978</v>
      </c>
    </row>
    <row r="8" spans="3:13" ht="17.25" thickBot="1" x14ac:dyDescent="0.25">
      <c r="C8" s="49">
        <v>4</v>
      </c>
      <c r="D8" s="50">
        <v>0.92131799999999997</v>
      </c>
      <c r="E8" s="50">
        <v>0.38900000000000001</v>
      </c>
      <c r="F8" s="49">
        <v>2.0590000000000002</v>
      </c>
      <c r="G8" s="49">
        <v>0.87939999999999996</v>
      </c>
      <c r="H8" s="49">
        <v>1.978</v>
      </c>
      <c r="J8" s="74">
        <v>5</v>
      </c>
      <c r="K8" s="75">
        <v>2.3260000000000001</v>
      </c>
      <c r="L8" s="75">
        <v>0.86409999999999998</v>
      </c>
      <c r="M8" s="75">
        <v>2.2570000000000001</v>
      </c>
    </row>
    <row r="9" spans="3:13" ht="17.25" thickBot="1" x14ac:dyDescent="0.25">
      <c r="C9" s="49">
        <v>5</v>
      </c>
      <c r="D9" s="50">
        <v>0.93998599999999999</v>
      </c>
      <c r="E9" s="50">
        <v>0.34100000000000003</v>
      </c>
      <c r="F9" s="49">
        <v>2.3260000000000001</v>
      </c>
      <c r="G9" s="49">
        <v>0.86409999999999998</v>
      </c>
      <c r="H9" s="49">
        <v>2.2570000000000001</v>
      </c>
      <c r="J9" s="74">
        <v>6</v>
      </c>
      <c r="K9" s="75">
        <v>2.5339999999999998</v>
      </c>
      <c r="L9" s="75">
        <v>0.84799999999999998</v>
      </c>
      <c r="M9" s="75">
        <v>2.472</v>
      </c>
    </row>
    <row r="10" spans="3:13" ht="17.25" thickBot="1" x14ac:dyDescent="0.25">
      <c r="C10" s="49">
        <v>6</v>
      </c>
      <c r="D10" s="50">
        <v>0.95153299999999996</v>
      </c>
      <c r="E10" s="50">
        <v>0.308</v>
      </c>
      <c r="F10" s="49">
        <v>2.5339999999999998</v>
      </c>
      <c r="G10" s="49">
        <v>0.84799999999999998</v>
      </c>
      <c r="H10" s="49">
        <v>2.472</v>
      </c>
      <c r="J10" s="74">
        <v>7</v>
      </c>
      <c r="K10" s="75">
        <v>2.7040000000000002</v>
      </c>
      <c r="L10" s="75">
        <v>0.83320000000000005</v>
      </c>
      <c r="M10" s="75">
        <v>2.645</v>
      </c>
    </row>
    <row r="11" spans="3:13" ht="17.25" thickBot="1" x14ac:dyDescent="0.25">
      <c r="C11" s="49">
        <v>7</v>
      </c>
      <c r="D11" s="50">
        <v>0.95936900000000003</v>
      </c>
      <c r="E11" s="50">
        <v>0.28199999999999997</v>
      </c>
      <c r="F11" s="49">
        <v>2.7040000000000002</v>
      </c>
      <c r="G11" s="49">
        <v>0.83320000000000005</v>
      </c>
      <c r="H11" s="49">
        <v>2.645</v>
      </c>
      <c r="J11" s="74">
        <v>8</v>
      </c>
      <c r="K11" s="75">
        <v>2.847</v>
      </c>
      <c r="L11" s="75">
        <v>0.81979999999999997</v>
      </c>
      <c r="M11" s="75">
        <v>2.7909999999999999</v>
      </c>
    </row>
    <row r="12" spans="3:13" ht="17.25" thickBot="1" x14ac:dyDescent="0.25">
      <c r="C12" s="49">
        <v>8</v>
      </c>
      <c r="D12" s="50">
        <v>0.96503000000000005</v>
      </c>
      <c r="E12" s="50">
        <v>0.26200000000000001</v>
      </c>
      <c r="F12" s="49">
        <v>2.847</v>
      </c>
      <c r="G12" s="49">
        <v>0.81979999999999997</v>
      </c>
      <c r="H12" s="49">
        <v>2.7909999999999999</v>
      </c>
      <c r="J12" s="74">
        <v>9</v>
      </c>
      <c r="K12" s="75">
        <v>2.97</v>
      </c>
      <c r="L12" s="75">
        <v>0.80779999999999996</v>
      </c>
      <c r="M12" s="75">
        <v>2.915</v>
      </c>
    </row>
    <row r="13" spans="3:13" ht="17.25" thickBot="1" x14ac:dyDescent="0.25">
      <c r="C13" s="49">
        <v>9</v>
      </c>
      <c r="D13" s="50">
        <v>0.96931100000000003</v>
      </c>
      <c r="E13" s="50">
        <v>0.246</v>
      </c>
      <c r="F13" s="49">
        <v>2.97</v>
      </c>
      <c r="G13" s="49">
        <v>0.80779999999999996</v>
      </c>
      <c r="H13" s="49">
        <v>2.915</v>
      </c>
      <c r="J13" s="74">
        <v>10</v>
      </c>
      <c r="K13" s="75">
        <v>3.0779999999999998</v>
      </c>
      <c r="L13" s="75">
        <v>0.79710000000000003</v>
      </c>
      <c r="M13" s="75">
        <v>3.024</v>
      </c>
    </row>
    <row r="14" spans="3:13" ht="17.25" thickBot="1" x14ac:dyDescent="0.25">
      <c r="C14" s="49">
        <v>10</v>
      </c>
      <c r="D14" s="50">
        <v>0.97265900000000005</v>
      </c>
      <c r="E14" s="50">
        <v>0.23200000000000001</v>
      </c>
      <c r="F14" s="49">
        <v>3.0779999999999998</v>
      </c>
      <c r="G14" s="49">
        <v>0.79710000000000003</v>
      </c>
      <c r="H14" s="49">
        <v>3.024</v>
      </c>
      <c r="J14" s="74">
        <v>11</v>
      </c>
      <c r="K14" s="75">
        <v>3.173</v>
      </c>
      <c r="L14" s="75">
        <v>0.7873</v>
      </c>
      <c r="M14" s="75">
        <v>3.121</v>
      </c>
    </row>
    <row r="15" spans="3:13" ht="17.25" thickBot="1" x14ac:dyDescent="0.25">
      <c r="C15" s="49">
        <v>11</v>
      </c>
      <c r="D15" s="50">
        <v>0.97535000000000005</v>
      </c>
      <c r="E15" s="50">
        <v>0.22</v>
      </c>
      <c r="F15" s="49">
        <v>3.173</v>
      </c>
      <c r="G15" s="49">
        <v>0.7873</v>
      </c>
      <c r="H15" s="49">
        <v>3.121</v>
      </c>
      <c r="J15" s="74">
        <v>12</v>
      </c>
      <c r="K15" s="75">
        <v>3.258</v>
      </c>
      <c r="L15" s="75">
        <v>0.77849999999999997</v>
      </c>
      <c r="M15" s="75">
        <v>3.2069999999999999</v>
      </c>
    </row>
    <row r="16" spans="3:13" ht="17.25" thickBot="1" x14ac:dyDescent="0.25">
      <c r="C16" s="49">
        <v>12</v>
      </c>
      <c r="D16" s="50">
        <v>0.97755899999999996</v>
      </c>
      <c r="E16" s="50">
        <v>0.21</v>
      </c>
      <c r="F16" s="49">
        <v>3.258</v>
      </c>
      <c r="G16" s="49">
        <v>0.77849999999999997</v>
      </c>
      <c r="H16" s="49">
        <v>3.2069999999999999</v>
      </c>
      <c r="J16" s="74">
        <v>13</v>
      </c>
      <c r="K16" s="75">
        <v>3.3359999999999999</v>
      </c>
      <c r="L16" s="75">
        <v>0.77039999999999997</v>
      </c>
      <c r="M16" s="75">
        <v>3.2850000000000001</v>
      </c>
    </row>
    <row r="17" spans="3:13" ht="17.25" thickBot="1" x14ac:dyDescent="0.25">
      <c r="C17" s="49">
        <v>13</v>
      </c>
      <c r="D17" s="50">
        <v>0.979406</v>
      </c>
      <c r="E17" s="50">
        <v>0.20200000000000001</v>
      </c>
      <c r="F17" s="49">
        <v>3.3359999999999999</v>
      </c>
      <c r="G17" s="49">
        <v>0.77039999999999997</v>
      </c>
      <c r="H17" s="49">
        <v>3.2850000000000001</v>
      </c>
      <c r="J17" s="74">
        <v>14</v>
      </c>
      <c r="K17" s="75">
        <v>3.407</v>
      </c>
      <c r="L17" s="75">
        <v>0.76300000000000001</v>
      </c>
      <c r="M17" s="75">
        <v>3.3559999999999999</v>
      </c>
    </row>
    <row r="18" spans="3:13" ht="17.25" thickBot="1" x14ac:dyDescent="0.25">
      <c r="C18" s="49">
        <v>14</v>
      </c>
      <c r="D18" s="50">
        <v>0.98097100000000004</v>
      </c>
      <c r="E18" s="50">
        <v>0.19400000000000001</v>
      </c>
      <c r="F18" s="49">
        <v>3.407</v>
      </c>
      <c r="G18" s="49">
        <v>0.76300000000000001</v>
      </c>
      <c r="H18" s="49">
        <v>3.3559999999999999</v>
      </c>
      <c r="J18" s="74">
        <v>15</v>
      </c>
      <c r="K18" s="75">
        <v>3.472</v>
      </c>
      <c r="L18" s="75">
        <v>0.75619999999999998</v>
      </c>
      <c r="M18" s="75">
        <v>3.4220000000000002</v>
      </c>
    </row>
    <row r="19" spans="3:13" ht="17.25" thickBot="1" x14ac:dyDescent="0.25">
      <c r="C19" s="49">
        <v>15</v>
      </c>
      <c r="D19" s="50">
        <v>0.98231599999999997</v>
      </c>
      <c r="E19" s="50">
        <v>0.187</v>
      </c>
      <c r="F19" s="49">
        <v>3.472</v>
      </c>
      <c r="G19" s="49">
        <v>0.75619999999999998</v>
      </c>
      <c r="H19" s="49">
        <v>3.4220000000000002</v>
      </c>
      <c r="J19" s="74">
        <v>16</v>
      </c>
      <c r="K19" s="75">
        <v>3.532</v>
      </c>
      <c r="L19" s="75">
        <v>0.74990000000000001</v>
      </c>
      <c r="M19" s="75">
        <v>3.4820000000000002</v>
      </c>
    </row>
    <row r="20" spans="3:13" ht="17.25" thickBot="1" x14ac:dyDescent="0.25">
      <c r="C20" s="49">
        <v>16</v>
      </c>
      <c r="D20" s="50">
        <v>0.98348400000000002</v>
      </c>
      <c r="E20" s="50">
        <v>0.18099999999999999</v>
      </c>
      <c r="F20" s="49">
        <v>3.532</v>
      </c>
      <c r="G20" s="49">
        <v>0.74990000000000001</v>
      </c>
      <c r="H20" s="49">
        <v>3.4820000000000002</v>
      </c>
      <c r="J20" s="74">
        <v>17</v>
      </c>
      <c r="K20" s="75">
        <v>3.5880000000000001</v>
      </c>
      <c r="L20" s="75">
        <v>0.74409999999999998</v>
      </c>
      <c r="M20" s="75">
        <v>3.5379999999999998</v>
      </c>
    </row>
    <row r="21" spans="3:13" ht="17.25" thickBot="1" x14ac:dyDescent="0.25">
      <c r="C21" s="49">
        <v>17</v>
      </c>
      <c r="D21" s="50">
        <v>0.98450599999999999</v>
      </c>
      <c r="E21" s="50">
        <v>0.17499999999999999</v>
      </c>
      <c r="F21" s="49">
        <v>3.5880000000000001</v>
      </c>
      <c r="G21" s="49">
        <v>0.74409999999999998</v>
      </c>
      <c r="H21" s="49">
        <v>3.5379999999999998</v>
      </c>
      <c r="J21" s="74">
        <v>18</v>
      </c>
      <c r="K21" s="75">
        <v>3.64</v>
      </c>
      <c r="L21" s="75">
        <v>0.73860000000000003</v>
      </c>
      <c r="M21" s="75">
        <v>3.5910000000000002</v>
      </c>
    </row>
    <row r="22" spans="3:13" ht="17.25" thickBot="1" x14ac:dyDescent="0.25">
      <c r="C22" s="49">
        <v>18</v>
      </c>
      <c r="D22" s="50">
        <v>0.98541000000000001</v>
      </c>
      <c r="E22" s="50">
        <v>0.17</v>
      </c>
      <c r="F22" s="49">
        <v>3.64</v>
      </c>
      <c r="G22" s="49">
        <v>0.73860000000000003</v>
      </c>
      <c r="H22" s="49">
        <v>3.5910000000000002</v>
      </c>
      <c r="J22" s="74">
        <v>19</v>
      </c>
      <c r="K22" s="75">
        <v>3.6890000000000001</v>
      </c>
      <c r="L22" s="75">
        <v>0.73350000000000004</v>
      </c>
      <c r="M22" s="75">
        <v>3.64</v>
      </c>
    </row>
    <row r="23" spans="3:13" ht="17.25" thickBot="1" x14ac:dyDescent="0.25">
      <c r="C23" s="49">
        <v>19</v>
      </c>
      <c r="D23" s="50">
        <v>0.98621400000000004</v>
      </c>
      <c r="E23" s="50">
        <v>0.16600000000000001</v>
      </c>
      <c r="F23" s="49">
        <v>3.6890000000000001</v>
      </c>
      <c r="G23" s="49">
        <v>0.73350000000000004</v>
      </c>
      <c r="H23" s="49">
        <v>3.64</v>
      </c>
      <c r="J23" s="74">
        <v>20</v>
      </c>
      <c r="K23" s="75">
        <v>3.7349999999999999</v>
      </c>
      <c r="L23" s="75">
        <v>0.72870000000000001</v>
      </c>
      <c r="M23" s="75">
        <v>3.6859999999999999</v>
      </c>
    </row>
    <row r="24" spans="3:13" ht="17.25" thickBot="1" x14ac:dyDescent="0.25">
      <c r="C24" s="49">
        <v>20</v>
      </c>
      <c r="D24" s="50">
        <v>0.98693399999999998</v>
      </c>
      <c r="E24" s="50">
        <v>0.161</v>
      </c>
      <c r="F24" s="49">
        <v>3.7349999999999999</v>
      </c>
      <c r="G24" s="49">
        <v>0.72870000000000001</v>
      </c>
      <c r="H24" s="49">
        <v>3.6859999999999999</v>
      </c>
      <c r="J24" s="74">
        <v>21</v>
      </c>
      <c r="K24" s="75">
        <v>3.778</v>
      </c>
      <c r="L24" s="75">
        <v>0.72419999999999995</v>
      </c>
      <c r="M24" s="75">
        <v>3.73</v>
      </c>
    </row>
    <row r="25" spans="3:13" ht="17.25" thickBot="1" x14ac:dyDescent="0.25">
      <c r="C25" s="49">
        <v>21</v>
      </c>
      <c r="D25" s="50">
        <v>0.98758299999999999</v>
      </c>
      <c r="E25" s="50">
        <v>0.157</v>
      </c>
      <c r="F25" s="49">
        <v>3.778</v>
      </c>
      <c r="G25" s="49">
        <v>0.72419999999999995</v>
      </c>
      <c r="H25" s="49">
        <v>3.73</v>
      </c>
      <c r="J25" s="74">
        <v>22</v>
      </c>
      <c r="K25" s="75">
        <v>3.819</v>
      </c>
      <c r="L25" s="75">
        <v>0.71989999999999998</v>
      </c>
      <c r="M25" s="75">
        <v>3.7709999999999999</v>
      </c>
    </row>
    <row r="26" spans="3:13" ht="17.25" thickBot="1" x14ac:dyDescent="0.25">
      <c r="C26" s="49">
        <v>22</v>
      </c>
      <c r="D26" s="50">
        <v>0.98816999999999999</v>
      </c>
      <c r="E26" s="50">
        <v>0.153</v>
      </c>
      <c r="F26" s="49">
        <v>3.819</v>
      </c>
      <c r="G26" s="49">
        <v>0.71989999999999998</v>
      </c>
      <c r="H26" s="49">
        <v>3.7709999999999999</v>
      </c>
      <c r="J26" s="74">
        <v>23</v>
      </c>
      <c r="K26" s="75">
        <v>3.8580000000000001</v>
      </c>
      <c r="L26" s="75">
        <v>0.71589999999999998</v>
      </c>
      <c r="M26" s="75">
        <v>3.8109999999999999</v>
      </c>
    </row>
    <row r="27" spans="3:13" ht="17.25" thickBot="1" x14ac:dyDescent="0.25">
      <c r="C27" s="49">
        <v>23</v>
      </c>
      <c r="D27" s="50">
        <v>0.98870499999999995</v>
      </c>
      <c r="E27" s="50">
        <v>0.15</v>
      </c>
      <c r="F27" s="49">
        <v>3.8580000000000001</v>
      </c>
      <c r="G27" s="49">
        <v>0.71589999999999998</v>
      </c>
      <c r="H27" s="49">
        <v>3.8109999999999999</v>
      </c>
      <c r="J27" s="74">
        <v>24</v>
      </c>
      <c r="K27" s="75">
        <v>3.895</v>
      </c>
      <c r="L27" s="75">
        <v>0.71209999999999996</v>
      </c>
      <c r="M27" s="75">
        <v>3.847</v>
      </c>
    </row>
    <row r="28" spans="3:13" ht="17.25" thickBot="1" x14ac:dyDescent="0.25">
      <c r="C28" s="49">
        <v>24</v>
      </c>
      <c r="D28" s="50">
        <v>0.98919299999999999</v>
      </c>
      <c r="E28" s="50">
        <v>0.14699999999999999</v>
      </c>
      <c r="F28" s="49">
        <v>3.895</v>
      </c>
      <c r="G28" s="49">
        <v>0.71209999999999996</v>
      </c>
      <c r="H28" s="49">
        <v>3.847</v>
      </c>
      <c r="J28" s="74">
        <v>25</v>
      </c>
      <c r="K28" s="75">
        <v>3.931</v>
      </c>
      <c r="L28" s="75">
        <v>0.70840000000000003</v>
      </c>
      <c r="M28" s="75">
        <v>3.88</v>
      </c>
    </row>
    <row r="29" spans="3:13" ht="13.5" thickBot="1" x14ac:dyDescent="0.25">
      <c r="C29" s="49">
        <v>25</v>
      </c>
      <c r="D29" s="50">
        <v>0.98963999999999996</v>
      </c>
      <c r="E29" s="50">
        <v>0.14399999999999999</v>
      </c>
      <c r="F29" s="49">
        <v>3.931</v>
      </c>
      <c r="G29" s="49">
        <v>0.70840000000000003</v>
      </c>
      <c r="H29" s="49">
        <v>3.883</v>
      </c>
    </row>
    <row r="31" spans="3:13" x14ac:dyDescent="0.2">
      <c r="C31" s="51"/>
    </row>
    <row r="33" spans="3:5" ht="20.25" thickBot="1" x14ac:dyDescent="0.25">
      <c r="C33" s="53" t="s">
        <v>96</v>
      </c>
      <c r="D33" s="53" t="s">
        <v>99</v>
      </c>
      <c r="E33" s="53" t="s">
        <v>101</v>
      </c>
    </row>
    <row r="34" spans="3:5" ht="13.5" thickBot="1" x14ac:dyDescent="0.25">
      <c r="C34" s="49">
        <v>26</v>
      </c>
      <c r="D34" s="50">
        <v>0.99005200000000004</v>
      </c>
      <c r="E34" s="49">
        <v>3.9649999999999999</v>
      </c>
    </row>
    <row r="35" spans="3:5" ht="13.5" thickBot="1" x14ac:dyDescent="0.25">
      <c r="C35" s="49">
        <v>27</v>
      </c>
      <c r="D35" s="50">
        <v>0.99043300000000001</v>
      </c>
      <c r="E35" s="49">
        <v>3.9969999999999999</v>
      </c>
    </row>
    <row r="36" spans="3:5" ht="13.5" thickBot="1" x14ac:dyDescent="0.25">
      <c r="C36" s="49">
        <v>28</v>
      </c>
      <c r="D36" s="50">
        <v>0.99078599999999994</v>
      </c>
      <c r="E36" s="49">
        <v>4.0279999999999996</v>
      </c>
    </row>
    <row r="37" spans="3:5" ht="13.5" thickBot="1" x14ac:dyDescent="0.25">
      <c r="C37" s="49">
        <v>29</v>
      </c>
      <c r="D37" s="50">
        <v>0.99111300000000002</v>
      </c>
      <c r="E37" s="49">
        <v>4.0579999999999998</v>
      </c>
    </row>
    <row r="38" spans="3:5" ht="13.5" thickBot="1" x14ac:dyDescent="0.25">
      <c r="C38" s="49">
        <v>30</v>
      </c>
      <c r="D38" s="50">
        <v>0.99141800000000002</v>
      </c>
      <c r="E38" s="49">
        <v>4.0860000000000003</v>
      </c>
    </row>
    <row r="39" spans="3:5" ht="13.5" thickBot="1" x14ac:dyDescent="0.25">
      <c r="C39" s="49">
        <v>31</v>
      </c>
      <c r="D39" s="50">
        <v>0.991703</v>
      </c>
      <c r="E39" s="49">
        <v>4.1130000000000004</v>
      </c>
    </row>
    <row r="40" spans="3:5" ht="13.5" thickBot="1" x14ac:dyDescent="0.25">
      <c r="C40" s="49">
        <v>32</v>
      </c>
      <c r="D40" s="50">
        <v>0.99196899999999999</v>
      </c>
      <c r="E40" s="49">
        <v>4.1390000000000002</v>
      </c>
    </row>
    <row r="41" spans="3:5" ht="13.5" thickBot="1" x14ac:dyDescent="0.25">
      <c r="C41" s="49">
        <v>33</v>
      </c>
      <c r="D41" s="50">
        <v>0.99221899999999996</v>
      </c>
      <c r="E41" s="49">
        <v>4.1639999999999997</v>
      </c>
    </row>
    <row r="42" spans="3:5" ht="13.5" thickBot="1" x14ac:dyDescent="0.25">
      <c r="C42" s="49">
        <v>34</v>
      </c>
      <c r="D42" s="50">
        <v>0.99245399999999995</v>
      </c>
      <c r="E42" s="49">
        <v>4.1890000000000001</v>
      </c>
    </row>
    <row r="43" spans="3:5" ht="13.5" thickBot="1" x14ac:dyDescent="0.25">
      <c r="C43" s="49">
        <v>35</v>
      </c>
      <c r="D43" s="50">
        <v>0.99267499999999997</v>
      </c>
      <c r="E43" s="49">
        <v>4.2130000000000001</v>
      </c>
    </row>
    <row r="44" spans="3:5" ht="13.5" thickBot="1" x14ac:dyDescent="0.25">
      <c r="C44" s="49">
        <v>36</v>
      </c>
      <c r="D44" s="50">
        <v>0.99288399999999999</v>
      </c>
      <c r="E44" s="49">
        <v>4.2359999999999998</v>
      </c>
    </row>
    <row r="45" spans="3:5" ht="13.5" thickBot="1" x14ac:dyDescent="0.25">
      <c r="C45" s="49">
        <v>37</v>
      </c>
      <c r="D45" s="50">
        <v>0.99307999999999996</v>
      </c>
      <c r="E45" s="49">
        <v>4.258</v>
      </c>
    </row>
    <row r="46" spans="3:5" ht="13.5" thickBot="1" x14ac:dyDescent="0.25">
      <c r="C46" s="49">
        <v>38</v>
      </c>
      <c r="D46" s="50">
        <v>0.99326700000000001</v>
      </c>
      <c r="E46" s="49">
        <v>4.28</v>
      </c>
    </row>
    <row r="47" spans="3:5" ht="13.5" thickBot="1" x14ac:dyDescent="0.25">
      <c r="C47" s="49">
        <v>39</v>
      </c>
      <c r="D47" s="50">
        <v>0.99344299999999996</v>
      </c>
      <c r="E47" s="49">
        <v>4.3010000000000002</v>
      </c>
    </row>
    <row r="48" spans="3:5" ht="13.5" thickBot="1" x14ac:dyDescent="0.25">
      <c r="C48" s="49">
        <v>40</v>
      </c>
      <c r="D48" s="50">
        <v>0.99361100000000002</v>
      </c>
      <c r="E48" s="49">
        <v>4.3220000000000001</v>
      </c>
    </row>
    <row r="49" spans="3:5" ht="13.5" thickBot="1" x14ac:dyDescent="0.25">
      <c r="C49" s="49">
        <v>41</v>
      </c>
      <c r="D49" s="50">
        <v>0.99377000000000004</v>
      </c>
      <c r="E49" s="49">
        <v>4.3419999999999996</v>
      </c>
    </row>
    <row r="50" spans="3:5" ht="13.5" thickBot="1" x14ac:dyDescent="0.25">
      <c r="C50" s="49">
        <v>42</v>
      </c>
      <c r="D50" s="50">
        <v>0.99392199999999997</v>
      </c>
      <c r="E50" s="49">
        <v>4.3609999999999998</v>
      </c>
    </row>
    <row r="51" spans="3:5" ht="13.5" thickBot="1" x14ac:dyDescent="0.25">
      <c r="C51" s="49">
        <v>43</v>
      </c>
      <c r="D51" s="50">
        <v>0.99406600000000001</v>
      </c>
      <c r="E51" s="49">
        <v>4.38</v>
      </c>
    </row>
    <row r="52" spans="3:5" ht="13.5" thickBot="1" x14ac:dyDescent="0.25">
      <c r="C52" s="49">
        <v>44</v>
      </c>
      <c r="D52" s="50">
        <v>0.99420299999999995</v>
      </c>
      <c r="E52" s="49">
        <v>4.3979999999999997</v>
      </c>
    </row>
    <row r="53" spans="3:5" ht="13.5" thickBot="1" x14ac:dyDescent="0.25">
      <c r="C53" s="49">
        <v>45</v>
      </c>
      <c r="D53" s="50">
        <v>0.99433499999999997</v>
      </c>
      <c r="E53" s="49">
        <v>4.415</v>
      </c>
    </row>
    <row r="54" spans="3:5" ht="13.5" thickBot="1" x14ac:dyDescent="0.25">
      <c r="C54" s="49">
        <v>46</v>
      </c>
      <c r="D54" s="50">
        <v>0.99446000000000001</v>
      </c>
      <c r="E54" s="49">
        <v>4.4320000000000004</v>
      </c>
    </row>
    <row r="55" spans="3:5" ht="13.5" thickBot="1" x14ac:dyDescent="0.25">
      <c r="C55" s="49">
        <v>47</v>
      </c>
      <c r="D55" s="50">
        <v>0.99458000000000002</v>
      </c>
      <c r="E55" s="49">
        <v>4.4489999999999998</v>
      </c>
    </row>
    <row r="56" spans="3:5" ht="13.5" thickBot="1" x14ac:dyDescent="0.25">
      <c r="C56" s="49">
        <v>48</v>
      </c>
      <c r="D56" s="50">
        <v>0.994695</v>
      </c>
      <c r="E56" s="49">
        <v>4.4660000000000002</v>
      </c>
    </row>
    <row r="57" spans="3:5" ht="13.5" thickBot="1" x14ac:dyDescent="0.25">
      <c r="C57" s="49">
        <v>49</v>
      </c>
      <c r="D57" s="50">
        <v>0.99480599999999997</v>
      </c>
      <c r="E57" s="49">
        <v>4.4820000000000002</v>
      </c>
    </row>
    <row r="58" spans="3:5" ht="13.5" thickBot="1" x14ac:dyDescent="0.25">
      <c r="C58" s="49">
        <v>50</v>
      </c>
      <c r="D58" s="50">
        <v>0.99491099999999999</v>
      </c>
      <c r="E58" s="49">
        <v>4.4980000000000002</v>
      </c>
    </row>
    <row r="60" spans="3:5" x14ac:dyDescent="0.2">
      <c r="C60" s="51"/>
    </row>
    <row r="62" spans="3:5" ht="13.5" thickBot="1" x14ac:dyDescent="0.25">
      <c r="C62" s="48" t="s">
        <v>96</v>
      </c>
      <c r="D62" s="48" t="s">
        <v>97</v>
      </c>
    </row>
    <row r="63" spans="3:5" ht="13.5" thickBot="1" x14ac:dyDescent="0.25">
      <c r="C63" s="49">
        <v>51</v>
      </c>
      <c r="D63" s="50">
        <v>0.99501300000000004</v>
      </c>
    </row>
    <row r="64" spans="3:5" ht="13.5" thickBot="1" x14ac:dyDescent="0.25">
      <c r="C64" s="49">
        <v>52</v>
      </c>
      <c r="D64" s="50">
        <v>0.99511000000000005</v>
      </c>
    </row>
    <row r="65" spans="3:4" ht="13.5" thickBot="1" x14ac:dyDescent="0.25">
      <c r="C65" s="49">
        <v>53</v>
      </c>
      <c r="D65" s="50">
        <v>0.99520399999999998</v>
      </c>
    </row>
    <row r="66" spans="3:4" ht="13.5" thickBot="1" x14ac:dyDescent="0.25">
      <c r="C66" s="49">
        <v>54</v>
      </c>
      <c r="D66" s="50">
        <v>0.99529400000000001</v>
      </c>
    </row>
    <row r="67" spans="3:4" ht="13.5" thickBot="1" x14ac:dyDescent="0.25">
      <c r="C67" s="49">
        <v>55</v>
      </c>
      <c r="D67" s="50">
        <v>0.99538099999999996</v>
      </c>
    </row>
    <row r="68" spans="3:4" ht="13.5" thickBot="1" x14ac:dyDescent="0.25">
      <c r="C68" s="49">
        <v>56</v>
      </c>
      <c r="D68" s="50">
        <v>0.99546500000000004</v>
      </c>
    </row>
    <row r="69" spans="3:4" ht="13.5" thickBot="1" x14ac:dyDescent="0.25">
      <c r="C69" s="49">
        <v>57</v>
      </c>
      <c r="D69" s="50">
        <v>0.99554600000000004</v>
      </c>
    </row>
    <row r="70" spans="3:4" ht="13.5" thickBot="1" x14ac:dyDescent="0.25">
      <c r="C70" s="49">
        <v>58</v>
      </c>
      <c r="D70" s="50">
        <v>0.99562399999999995</v>
      </c>
    </row>
    <row r="71" spans="3:4" ht="13.5" thickBot="1" x14ac:dyDescent="0.25">
      <c r="C71" s="49">
        <v>59</v>
      </c>
      <c r="D71" s="50">
        <v>0.995699</v>
      </c>
    </row>
    <row r="72" spans="3:4" ht="13.5" thickBot="1" x14ac:dyDescent="0.25">
      <c r="C72" s="49">
        <v>60</v>
      </c>
      <c r="D72" s="50">
        <v>0.99577199999999999</v>
      </c>
    </row>
    <row r="73" spans="3:4" ht="13.5" thickBot="1" x14ac:dyDescent="0.25">
      <c r="C73" s="49">
        <v>61</v>
      </c>
      <c r="D73" s="50">
        <v>0.995842</v>
      </c>
    </row>
    <row r="74" spans="3:4" ht="13.5" thickBot="1" x14ac:dyDescent="0.25">
      <c r="C74" s="49">
        <v>62</v>
      </c>
      <c r="D74" s="50">
        <v>0.99590999999999996</v>
      </c>
    </row>
    <row r="75" spans="3:4" ht="13.5" thickBot="1" x14ac:dyDescent="0.25">
      <c r="C75" s="49">
        <v>63</v>
      </c>
      <c r="D75" s="50">
        <v>0.99597599999999997</v>
      </c>
    </row>
    <row r="76" spans="3:4" ht="13.5" thickBot="1" x14ac:dyDescent="0.25">
      <c r="C76" s="49">
        <v>64</v>
      </c>
      <c r="D76" s="50">
        <v>0.99604000000000004</v>
      </c>
    </row>
    <row r="77" spans="3:4" ht="13.5" thickBot="1" x14ac:dyDescent="0.25">
      <c r="C77" s="49">
        <v>65</v>
      </c>
      <c r="D77" s="50">
        <v>0.99610200000000004</v>
      </c>
    </row>
    <row r="78" spans="3:4" ht="13.5" thickBot="1" x14ac:dyDescent="0.25">
      <c r="C78" s="49">
        <v>66</v>
      </c>
      <c r="D78" s="50">
        <v>0.99616099999999996</v>
      </c>
    </row>
    <row r="79" spans="3:4" ht="13.5" thickBot="1" x14ac:dyDescent="0.25">
      <c r="C79" s="49">
        <v>67</v>
      </c>
      <c r="D79" s="50">
        <v>0.99621899999999997</v>
      </c>
    </row>
    <row r="80" spans="3:4" ht="13.5" thickBot="1" x14ac:dyDescent="0.25">
      <c r="C80" s="49">
        <v>68</v>
      </c>
      <c r="D80" s="50">
        <v>0.99627600000000005</v>
      </c>
    </row>
    <row r="81" spans="3:4" ht="13.5" thickBot="1" x14ac:dyDescent="0.25">
      <c r="C81" s="49">
        <v>69</v>
      </c>
      <c r="D81" s="50">
        <v>0.99633000000000005</v>
      </c>
    </row>
    <row r="82" spans="3:4" ht="13.5" thickBot="1" x14ac:dyDescent="0.25">
      <c r="C82" s="49">
        <v>70</v>
      </c>
      <c r="D82" s="50">
        <v>0.99638300000000002</v>
      </c>
    </row>
    <row r="83" spans="3:4" ht="13.5" thickBot="1" x14ac:dyDescent="0.25">
      <c r="C83" s="49">
        <v>71</v>
      </c>
      <c r="D83" s="50">
        <v>0.99643499999999996</v>
      </c>
    </row>
    <row r="84" spans="3:4" ht="13.5" thickBot="1" x14ac:dyDescent="0.25">
      <c r="C84" s="49">
        <v>72</v>
      </c>
      <c r="D84" s="50">
        <v>0.99648499999999995</v>
      </c>
    </row>
    <row r="85" spans="3:4" ht="13.5" thickBot="1" x14ac:dyDescent="0.25">
      <c r="C85" s="49">
        <v>73</v>
      </c>
      <c r="D85" s="50">
        <v>0.99653400000000003</v>
      </c>
    </row>
    <row r="86" spans="3:4" ht="13.5" thickBot="1" x14ac:dyDescent="0.25">
      <c r="C86" s="49">
        <v>74</v>
      </c>
      <c r="D86" s="50">
        <v>0.99658100000000005</v>
      </c>
    </row>
    <row r="87" spans="3:4" ht="13.5" thickBot="1" x14ac:dyDescent="0.25">
      <c r="C87" s="49">
        <v>75</v>
      </c>
      <c r="D87" s="50">
        <v>0.99662700000000004</v>
      </c>
    </row>
    <row r="88" spans="3:4" ht="13.5" thickBot="1" x14ac:dyDescent="0.25">
      <c r="C88" s="49">
        <v>76</v>
      </c>
      <c r="D88" s="50">
        <v>0.996672</v>
      </c>
    </row>
    <row r="89" spans="3:4" ht="13.5" thickBot="1" x14ac:dyDescent="0.25">
      <c r="C89" s="49">
        <v>77</v>
      </c>
      <c r="D89" s="50">
        <v>0.99671600000000005</v>
      </c>
    </row>
    <row r="90" spans="3:4" ht="13.5" thickBot="1" x14ac:dyDescent="0.25">
      <c r="C90" s="49">
        <v>78</v>
      </c>
      <c r="D90" s="50">
        <v>0.99675899999999995</v>
      </c>
    </row>
    <row r="91" spans="3:4" ht="13.5" thickBot="1" x14ac:dyDescent="0.25">
      <c r="C91" s="49">
        <v>79</v>
      </c>
      <c r="D91" s="50">
        <v>0.99680000000000002</v>
      </c>
    </row>
    <row r="92" spans="3:4" ht="13.5" thickBot="1" x14ac:dyDescent="0.25">
      <c r="C92" s="49">
        <v>80</v>
      </c>
      <c r="D92" s="50">
        <v>0.99684099999999998</v>
      </c>
    </row>
    <row r="93" spans="3:4" ht="13.5" thickBot="1" x14ac:dyDescent="0.25">
      <c r="C93" s="49">
        <v>81</v>
      </c>
      <c r="D93" s="50">
        <v>0.99687999999999999</v>
      </c>
    </row>
    <row r="94" spans="3:4" ht="13.5" thickBot="1" x14ac:dyDescent="0.25">
      <c r="C94" s="49">
        <v>82</v>
      </c>
      <c r="D94" s="50">
        <v>0.99691799999999997</v>
      </c>
    </row>
    <row r="95" spans="3:4" ht="13.5" thickBot="1" x14ac:dyDescent="0.25">
      <c r="C95" s="49">
        <v>83</v>
      </c>
      <c r="D95" s="50">
        <v>0.99695599999999995</v>
      </c>
    </row>
    <row r="96" spans="3:4" ht="13.5" thickBot="1" x14ac:dyDescent="0.25">
      <c r="C96" s="49">
        <v>84</v>
      </c>
      <c r="D96" s="50">
        <v>0.99699300000000002</v>
      </c>
    </row>
    <row r="97" spans="3:4" ht="13.5" thickBot="1" x14ac:dyDescent="0.25">
      <c r="C97" s="49">
        <v>85</v>
      </c>
      <c r="D97" s="50">
        <v>0.99702800000000003</v>
      </c>
    </row>
    <row r="98" spans="3:4" ht="13.5" thickBot="1" x14ac:dyDescent="0.25">
      <c r="C98" s="49">
        <v>86</v>
      </c>
      <c r="D98" s="50">
        <v>0.99706300000000003</v>
      </c>
    </row>
    <row r="99" spans="3:4" ht="13.5" thickBot="1" x14ac:dyDescent="0.25">
      <c r="C99" s="49">
        <v>87</v>
      </c>
      <c r="D99" s="50">
        <v>0.99709700000000001</v>
      </c>
    </row>
    <row r="100" spans="3:4" ht="13.5" thickBot="1" x14ac:dyDescent="0.25">
      <c r="C100" s="49">
        <v>88</v>
      </c>
      <c r="D100" s="50">
        <v>0.99713099999999999</v>
      </c>
    </row>
    <row r="101" spans="3:4" ht="13.5" thickBot="1" x14ac:dyDescent="0.25">
      <c r="C101" s="49">
        <v>89</v>
      </c>
      <c r="D101" s="50">
        <v>0.99716300000000002</v>
      </c>
    </row>
    <row r="102" spans="3:4" ht="13.5" thickBot="1" x14ac:dyDescent="0.25">
      <c r="C102" s="49">
        <v>90</v>
      </c>
      <c r="D102" s="50">
        <v>0.99719500000000005</v>
      </c>
    </row>
    <row r="103" spans="3:4" ht="13.5" thickBot="1" x14ac:dyDescent="0.25">
      <c r="C103" s="49">
        <v>91</v>
      </c>
      <c r="D103" s="50">
        <v>0.99722599999999995</v>
      </c>
    </row>
    <row r="104" spans="3:4" ht="13.5" thickBot="1" x14ac:dyDescent="0.25">
      <c r="C104" s="49">
        <v>92</v>
      </c>
      <c r="D104" s="50">
        <v>0.99725699999999995</v>
      </c>
    </row>
    <row r="105" spans="3:4" ht="13.5" thickBot="1" x14ac:dyDescent="0.25">
      <c r="C105" s="49">
        <v>93</v>
      </c>
      <c r="D105" s="50">
        <v>0.99728600000000001</v>
      </c>
    </row>
    <row r="106" spans="3:4" ht="13.5" thickBot="1" x14ac:dyDescent="0.25">
      <c r="C106" s="49">
        <v>94</v>
      </c>
      <c r="D106" s="50">
        <v>0.99731499999999995</v>
      </c>
    </row>
    <row r="107" spans="3:4" ht="13.5" thickBot="1" x14ac:dyDescent="0.25">
      <c r="C107" s="49">
        <v>95</v>
      </c>
      <c r="D107" s="50">
        <v>0.99734400000000001</v>
      </c>
    </row>
    <row r="108" spans="3:4" ht="13.5" thickBot="1" x14ac:dyDescent="0.25">
      <c r="C108" s="49">
        <v>96</v>
      </c>
      <c r="D108" s="50">
        <v>0.99737200000000004</v>
      </c>
    </row>
    <row r="109" spans="3:4" ht="13.5" thickBot="1" x14ac:dyDescent="0.25">
      <c r="C109" s="49">
        <v>97</v>
      </c>
      <c r="D109" s="50">
        <v>0.99739900000000004</v>
      </c>
    </row>
    <row r="110" spans="3:4" ht="13.5" thickBot="1" x14ac:dyDescent="0.25">
      <c r="C110" s="49">
        <v>98</v>
      </c>
      <c r="D110" s="50">
        <v>0.99742600000000003</v>
      </c>
    </row>
    <row r="111" spans="3:4" ht="13.5" thickBot="1" x14ac:dyDescent="0.25">
      <c r="C111" s="49">
        <v>99</v>
      </c>
      <c r="D111" s="50">
        <v>0.99745200000000001</v>
      </c>
    </row>
    <row r="112" spans="3:4" ht="13.5" thickBot="1" x14ac:dyDescent="0.25">
      <c r="C112" s="49">
        <v>100</v>
      </c>
      <c r="D112" s="50">
        <v>0.99747799999999998</v>
      </c>
    </row>
    <row r="114" spans="3:3" x14ac:dyDescent="0.2">
      <c r="C114" s="51"/>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ControlCharts</vt:lpstr>
      <vt:lpstr>Hoja2</vt:lpstr>
      <vt:lpstr>ControlCharts!Área_de_impresión</vt:lpstr>
    </vt:vector>
  </TitlesOfParts>
  <Company>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mxg1000569</dc:creator>
  <cp:lastModifiedBy>Carlos Garcia</cp:lastModifiedBy>
  <cp:lastPrinted>2019-04-25T20:05:17Z</cp:lastPrinted>
  <dcterms:created xsi:type="dcterms:W3CDTF">2004-11-10T21:35:28Z</dcterms:created>
  <dcterms:modified xsi:type="dcterms:W3CDTF">2019-08-07T00:30:26Z</dcterms:modified>
</cp:coreProperties>
</file>